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G:\Post-Award\Tuition Remission\Tuition Remission Ad Hoc Reviews\Fall &amp; Spring 2022-23 Reviews\"/>
    </mc:Choice>
  </mc:AlternateContent>
  <xr:revisionPtr revIDLastSave="0" documentId="13_ncr:1_{C8123F87-6974-4651-B5C8-9685BAD47B4C}" xr6:coauthVersionLast="47" xr6:coauthVersionMax="47" xr10:uidLastSave="{00000000-0000-0000-0000-000000000000}"/>
  <bookViews>
    <workbookView xWindow="28680" yWindow="-330" windowWidth="29040" windowHeight="15840" activeTab="5" xr2:uid="{00000000-000D-0000-FFFF-FFFF00000000}"/>
  </bookViews>
  <sheets>
    <sheet name="Instructions" sheetId="4" r:id="rId1"/>
    <sheet name="FY23 TR Schedule" sheetId="7" r:id="rId2"/>
    <sheet name="Rates" sheetId="3" r:id="rId3"/>
    <sheet name="Salary Detail" sheetId="6" r:id="rId4"/>
    <sheet name="Fall" sheetId="1" r:id="rId5"/>
    <sheet name="Spring" sheetId="2" r:id="rId6"/>
  </sheets>
  <definedNames>
    <definedName name="_xlnm._FilterDatabase" localSheetId="3" hidden="1">'Salary Detail'!$A$1:$T$14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6" l="1"/>
  <c r="R15" i="6"/>
  <c r="R16" i="6"/>
  <c r="R17" i="6"/>
  <c r="R18" i="6"/>
  <c r="R19" i="6"/>
  <c r="R20" i="6"/>
  <c r="R21" i="6"/>
  <c r="R22" i="6"/>
  <c r="R23" i="6"/>
  <c r="R24" i="6"/>
  <c r="R25" i="6"/>
  <c r="R26" i="6"/>
  <c r="H26" i="3"/>
  <c r="E5" i="3"/>
  <c r="D30" i="7" l="1"/>
  <c r="G13" i="7" l="1"/>
  <c r="G14" i="7"/>
  <c r="G15" i="7"/>
  <c r="G16" i="7"/>
  <c r="G17" i="7"/>
  <c r="G18" i="7"/>
  <c r="G19" i="7"/>
  <c r="G20" i="7"/>
  <c r="K3" i="3"/>
  <c r="F31" i="3" s="1"/>
  <c r="K4" i="3"/>
  <c r="D49" i="3" s="1"/>
  <c r="K5" i="3"/>
  <c r="G50" i="3" s="1"/>
  <c r="F23" i="3"/>
  <c r="E7" i="3"/>
  <c r="G27" i="3" s="1"/>
  <c r="E6" i="3"/>
  <c r="D43" i="3" s="1"/>
  <c r="E4" i="3"/>
  <c r="F24" i="3" s="1"/>
  <c r="E3" i="3"/>
  <c r="D23" i="3" s="1"/>
  <c r="D57" i="3" s="1"/>
  <c r="G49" i="3"/>
  <c r="F49" i="3"/>
  <c r="E49" i="3"/>
  <c r="H40" i="3"/>
  <c r="D40" i="3"/>
  <c r="H32" i="3"/>
  <c r="F32" i="3"/>
  <c r="E32" i="3"/>
  <c r="H23" i="3"/>
  <c r="F48" i="3" l="1"/>
  <c r="H48" i="3"/>
  <c r="G44" i="3"/>
  <c r="D27" i="3"/>
  <c r="H27" i="3"/>
  <c r="E44" i="3"/>
  <c r="F44" i="3"/>
  <c r="H44" i="3"/>
  <c r="E27" i="3"/>
  <c r="F27" i="3"/>
  <c r="D44" i="3"/>
  <c r="H43" i="3"/>
  <c r="F26" i="3"/>
  <c r="E43" i="3"/>
  <c r="D26" i="3"/>
  <c r="F43" i="3"/>
  <c r="G26" i="3"/>
  <c r="G40" i="3"/>
  <c r="G32" i="3"/>
  <c r="D32" i="3"/>
  <c r="H49" i="3"/>
  <c r="D48" i="3"/>
  <c r="G31" i="3"/>
  <c r="E31" i="3"/>
  <c r="G48" i="3"/>
  <c r="H31" i="3"/>
  <c r="D31" i="3"/>
  <c r="E48" i="3"/>
  <c r="E33" i="3"/>
  <c r="D50" i="3"/>
  <c r="F33" i="3"/>
  <c r="E50" i="3"/>
  <c r="H50" i="3"/>
  <c r="G33" i="3"/>
  <c r="D33" i="3"/>
  <c r="F50" i="3"/>
  <c r="H33" i="3"/>
  <c r="D42" i="3"/>
  <c r="F25" i="3"/>
  <c r="D25" i="3"/>
  <c r="E25" i="3"/>
  <c r="H25" i="3"/>
  <c r="G25" i="3"/>
  <c r="E42" i="3"/>
  <c r="H42" i="3"/>
  <c r="G42" i="3"/>
  <c r="F42" i="3"/>
  <c r="E26" i="3"/>
  <c r="G43" i="3"/>
  <c r="H41" i="3"/>
  <c r="E23" i="3"/>
  <c r="E40" i="3"/>
  <c r="F40" i="3"/>
  <c r="G23" i="3"/>
  <c r="E24" i="3"/>
  <c r="G24" i="3"/>
  <c r="E41" i="3"/>
  <c r="H24" i="3"/>
  <c r="F41" i="3"/>
  <c r="D41" i="3"/>
  <c r="G41" i="3"/>
  <c r="D24" i="3"/>
  <c r="G12" i="7"/>
  <c r="C6" i="1"/>
  <c r="H57" i="3" l="1"/>
  <c r="D58" i="3"/>
  <c r="C1" i="2" l="1"/>
  <c r="B1" i="2"/>
  <c r="D74" i="3" l="1"/>
  <c r="F74" i="3"/>
  <c r="E74" i="3"/>
  <c r="G74" i="3"/>
  <c r="H74" i="3"/>
  <c r="F59" i="3"/>
  <c r="E59" i="3"/>
  <c r="H59" i="3"/>
  <c r="D59" i="3"/>
  <c r="G59" i="3"/>
  <c r="C7" i="2" l="1"/>
  <c r="R3" i="6"/>
  <c r="R8" i="6"/>
  <c r="R10" i="6"/>
  <c r="R7" i="6"/>
  <c r="R6" i="6"/>
  <c r="R5" i="6"/>
  <c r="R4" i="6"/>
  <c r="R2" i="6"/>
  <c r="R14" i="6"/>
  <c r="R11" i="6"/>
  <c r="R9" i="6"/>
  <c r="R13" i="6"/>
  <c r="R12" i="6"/>
  <c r="G7" i="1" l="1"/>
  <c r="G8" i="1"/>
  <c r="C7" i="1" l="1"/>
  <c r="C15" i="1" l="1"/>
  <c r="E6" i="1"/>
  <c r="G7" i="2"/>
  <c r="D8" i="2"/>
  <c r="G6" i="2"/>
  <c r="G8" i="2"/>
  <c r="G11" i="2"/>
  <c r="F8" i="2"/>
  <c r="F11" i="1"/>
  <c r="G10" i="2"/>
  <c r="F9" i="2"/>
  <c r="G9" i="2"/>
  <c r="D10" i="1"/>
  <c r="F10" i="1"/>
  <c r="G11" i="1"/>
  <c r="D6" i="2"/>
  <c r="F6" i="2"/>
  <c r="C9" i="1"/>
  <c r="D9" i="1"/>
  <c r="E11" i="1"/>
  <c r="E7" i="1"/>
  <c r="F9" i="1"/>
  <c r="G10" i="1"/>
  <c r="G6" i="1"/>
  <c r="C9" i="2"/>
  <c r="D11" i="2"/>
  <c r="D7" i="2"/>
  <c r="E9" i="2"/>
  <c r="F11" i="2"/>
  <c r="F7" i="2"/>
  <c r="C10" i="1"/>
  <c r="D6" i="1"/>
  <c r="D8" i="1"/>
  <c r="E10" i="1"/>
  <c r="F6" i="1"/>
  <c r="F8" i="1"/>
  <c r="G9" i="1"/>
  <c r="C6" i="2"/>
  <c r="C8" i="2"/>
  <c r="D10" i="2"/>
  <c r="E6" i="2"/>
  <c r="E8" i="2"/>
  <c r="F10" i="2"/>
  <c r="C8" i="1"/>
  <c r="E8" i="1"/>
  <c r="C10" i="2"/>
  <c r="E10" i="2"/>
  <c r="C11" i="1"/>
  <c r="D11" i="1"/>
  <c r="D7" i="1"/>
  <c r="E9" i="1"/>
  <c r="F7" i="1"/>
  <c r="C11" i="2"/>
  <c r="D9" i="2"/>
  <c r="E11" i="2"/>
  <c r="E7" i="2"/>
  <c r="J39" i="2"/>
  <c r="F15" i="1" l="1"/>
  <c r="C16" i="1"/>
  <c r="D16" i="1"/>
  <c r="E16" i="1"/>
  <c r="F16" i="1"/>
  <c r="C17" i="1"/>
  <c r="D17" i="1"/>
  <c r="E17" i="1"/>
  <c r="F17" i="1"/>
  <c r="C19" i="1"/>
  <c r="D19" i="1"/>
  <c r="F19" i="1"/>
  <c r="E19" i="1"/>
  <c r="C18" i="1"/>
  <c r="D18" i="1"/>
  <c r="E18" i="1"/>
  <c r="F18" i="1"/>
  <c r="E15" i="1"/>
  <c r="D15" i="1"/>
  <c r="C17" i="2"/>
  <c r="D17" i="2"/>
  <c r="E17" i="2"/>
  <c r="F17" i="2"/>
  <c r="G17" i="2"/>
  <c r="D18" i="2"/>
  <c r="E18" i="2"/>
  <c r="F18" i="2"/>
  <c r="G18" i="2"/>
  <c r="C18" i="2"/>
  <c r="G19" i="2"/>
  <c r="C19" i="2"/>
  <c r="D19" i="2"/>
  <c r="E19" i="2"/>
  <c r="F19" i="2"/>
  <c r="H9" i="2"/>
  <c r="H10" i="2"/>
  <c r="H11" i="2"/>
  <c r="H8" i="2"/>
  <c r="G12" i="2"/>
  <c r="F12" i="2"/>
  <c r="E12" i="2"/>
  <c r="E12" i="1"/>
  <c r="H11" i="1"/>
  <c r="C12" i="2"/>
  <c r="C12" i="1" l="1"/>
  <c r="H7" i="2"/>
  <c r="F12" i="1"/>
  <c r="H7" i="1"/>
  <c r="D12" i="1"/>
  <c r="D12" i="2"/>
  <c r="G12" i="1"/>
  <c r="H6" i="2"/>
  <c r="H9" i="1"/>
  <c r="H10" i="1"/>
  <c r="H6" i="1"/>
  <c r="H8" i="1"/>
  <c r="J39" i="1"/>
  <c r="H12" i="2" l="1"/>
  <c r="I11" i="1"/>
  <c r="J12" i="2" l="1"/>
  <c r="B38" i="1" l="1"/>
  <c r="A38" i="1"/>
  <c r="B37" i="1"/>
  <c r="A37" i="1"/>
  <c r="B36" i="1"/>
  <c r="A36" i="1"/>
  <c r="B35" i="1"/>
  <c r="A35" i="1"/>
  <c r="B34" i="1"/>
  <c r="A34" i="1"/>
  <c r="B33" i="1"/>
  <c r="A33" i="1"/>
  <c r="B28" i="1"/>
  <c r="A28" i="1"/>
  <c r="B27" i="1"/>
  <c r="A27" i="1"/>
  <c r="B26" i="1"/>
  <c r="A26" i="1"/>
  <c r="B25" i="1"/>
  <c r="A25" i="1"/>
  <c r="B24" i="1"/>
  <c r="A24" i="1"/>
  <c r="B23" i="1"/>
  <c r="A23" i="1"/>
  <c r="B19" i="1"/>
  <c r="A19" i="1"/>
  <c r="B18" i="1"/>
  <c r="A18" i="1"/>
  <c r="B17" i="1"/>
  <c r="A17" i="1"/>
  <c r="B16" i="1"/>
  <c r="A16" i="1"/>
  <c r="B15" i="1"/>
  <c r="A15" i="1"/>
  <c r="B14" i="1"/>
  <c r="A14" i="1"/>
  <c r="C14" i="1" s="1"/>
  <c r="A24" i="2"/>
  <c r="B38" i="2"/>
  <c r="A38" i="2"/>
  <c r="B37" i="2"/>
  <c r="A37" i="2"/>
  <c r="B36" i="2"/>
  <c r="A36" i="2"/>
  <c r="B35" i="2"/>
  <c r="A35" i="2"/>
  <c r="B34" i="2"/>
  <c r="A34" i="2"/>
  <c r="B33" i="2"/>
  <c r="A33" i="2"/>
  <c r="B28" i="2"/>
  <c r="A28" i="2"/>
  <c r="B27" i="2"/>
  <c r="A27" i="2"/>
  <c r="B26" i="2"/>
  <c r="A26" i="2"/>
  <c r="B25" i="2"/>
  <c r="A25" i="2"/>
  <c r="B24" i="2"/>
  <c r="B23" i="2"/>
  <c r="A23" i="2"/>
  <c r="A16" i="2"/>
  <c r="B19" i="2"/>
  <c r="B18" i="2"/>
  <c r="B17" i="2"/>
  <c r="B16" i="2"/>
  <c r="A19" i="2"/>
  <c r="A18" i="2"/>
  <c r="A17" i="2"/>
  <c r="B15" i="2"/>
  <c r="B14" i="2"/>
  <c r="A15" i="2"/>
  <c r="F15" i="2" s="1"/>
  <c r="A14" i="2"/>
  <c r="C14" i="2" s="1"/>
  <c r="G16" i="2" l="1"/>
  <c r="E16" i="2"/>
  <c r="F16" i="2"/>
  <c r="C16" i="2"/>
  <c r="D16" i="2"/>
  <c r="D82" i="3"/>
  <c r="D80" i="3"/>
  <c r="E67" i="3" l="1"/>
  <c r="G67" i="3"/>
  <c r="F67" i="3"/>
  <c r="H67" i="3"/>
  <c r="D67" i="3"/>
  <c r="C15" i="2"/>
  <c r="G82" i="3"/>
  <c r="E82" i="3"/>
  <c r="D15" i="2" s="1"/>
  <c r="H82" i="3"/>
  <c r="G15" i="2" s="1"/>
  <c r="F82" i="3"/>
  <c r="E15" i="2" s="1"/>
  <c r="D72" i="3"/>
  <c r="D76" i="3" l="1"/>
  <c r="D75" i="3"/>
  <c r="E72" i="3"/>
  <c r="D61" i="3"/>
  <c r="D60" i="3"/>
  <c r="F65" i="3" l="1"/>
  <c r="G76" i="3"/>
  <c r="E58" i="3"/>
  <c r="F73" i="3"/>
  <c r="F58" i="3"/>
  <c r="G66" i="3"/>
  <c r="H73" i="3"/>
  <c r="G81" i="3"/>
  <c r="G58" i="3"/>
  <c r="F60" i="3"/>
  <c r="H66" i="3"/>
  <c r="G72" i="3"/>
  <c r="G73" i="3"/>
  <c r="H75" i="3"/>
  <c r="G14" i="2" s="1"/>
  <c r="H76" i="3"/>
  <c r="H81" i="3"/>
  <c r="F80" i="3"/>
  <c r="E65" i="3"/>
  <c r="E80" i="3"/>
  <c r="E61" i="3"/>
  <c r="E57" i="3"/>
  <c r="D14" i="1" s="1"/>
  <c r="F81" i="3"/>
  <c r="G80" i="3"/>
  <c r="H61" i="3"/>
  <c r="H65" i="3"/>
  <c r="D73" i="3"/>
  <c r="E76" i="3"/>
  <c r="H80" i="3"/>
  <c r="F66" i="3"/>
  <c r="E60" i="3"/>
  <c r="G65" i="3"/>
  <c r="H72" i="3"/>
  <c r="G61" i="3"/>
  <c r="G57" i="3"/>
  <c r="F14" i="1" s="1"/>
  <c r="D66" i="3"/>
  <c r="E73" i="3"/>
  <c r="F76" i="3"/>
  <c r="D81" i="3"/>
  <c r="F61" i="3"/>
  <c r="F57" i="3"/>
  <c r="E14" i="1" s="1"/>
  <c r="E66" i="3"/>
  <c r="E81" i="3"/>
  <c r="H60" i="3"/>
  <c r="H58" i="3"/>
  <c r="D65" i="3"/>
  <c r="F75" i="3"/>
  <c r="E14" i="2" s="1"/>
  <c r="G60" i="3"/>
  <c r="G75" i="3"/>
  <c r="F14" i="2" s="1"/>
  <c r="E75" i="3"/>
  <c r="D14" i="2" s="1"/>
  <c r="F72" i="3"/>
  <c r="C20" i="2" l="1"/>
  <c r="D20" i="2" l="1"/>
  <c r="D20" i="1"/>
  <c r="E20" i="1"/>
  <c r="F20" i="1"/>
  <c r="C20" i="1"/>
  <c r="G20" i="1"/>
  <c r="F20" i="2"/>
  <c r="E20" i="2"/>
  <c r="G20" i="2"/>
  <c r="D27" i="2" l="1"/>
  <c r="E23" i="2"/>
  <c r="C33" i="1"/>
  <c r="C24" i="1"/>
  <c r="C34" i="1" s="1"/>
  <c r="C26" i="1"/>
  <c r="C36" i="1" s="1"/>
  <c r="C23" i="1"/>
  <c r="D24" i="2"/>
  <c r="D34" i="2" s="1"/>
  <c r="E34" i="2" s="1"/>
  <c r="D25" i="2"/>
  <c r="D35" i="2" s="1"/>
  <c r="E35" i="2" s="1"/>
  <c r="D28" i="2"/>
  <c r="D23" i="2"/>
  <c r="D26" i="2"/>
  <c r="C25" i="1"/>
  <c r="C35" i="1" s="1"/>
  <c r="D35" i="1" s="1"/>
  <c r="E35" i="1" s="1"/>
  <c r="C28" i="1"/>
  <c r="C38" i="1" s="1"/>
  <c r="C27" i="1"/>
  <c r="C37" i="1" s="1"/>
  <c r="C23" i="2"/>
  <c r="C33" i="2" s="1"/>
  <c r="D23" i="1"/>
  <c r="D27" i="1"/>
  <c r="D26" i="1"/>
  <c r="D25" i="1"/>
  <c r="D28" i="1"/>
  <c r="D24" i="1"/>
  <c r="E27" i="1"/>
  <c r="E26" i="1"/>
  <c r="E25" i="1"/>
  <c r="E28" i="1"/>
  <c r="E24" i="1"/>
  <c r="E23" i="1"/>
  <c r="F27" i="1"/>
  <c r="F26" i="1"/>
  <c r="F25" i="1"/>
  <c r="F28" i="1"/>
  <c r="F24" i="1"/>
  <c r="F23" i="1"/>
  <c r="E28" i="2"/>
  <c r="E27" i="2"/>
  <c r="E25" i="2"/>
  <c r="E24" i="2"/>
  <c r="E26" i="2"/>
  <c r="C25" i="2"/>
  <c r="C35" i="2" s="1"/>
  <c r="C28" i="2"/>
  <c r="C38" i="2" s="1"/>
  <c r="C27" i="2"/>
  <c r="C37" i="2" s="1"/>
  <c r="D37" i="2" s="1"/>
  <c r="C26" i="2"/>
  <c r="C36" i="2" s="1"/>
  <c r="D36" i="2" s="1"/>
  <c r="C24" i="2"/>
  <c r="C34" i="2" s="1"/>
  <c r="F28" i="2"/>
  <c r="F26" i="2"/>
  <c r="F25" i="2"/>
  <c r="F27" i="2"/>
  <c r="F24" i="2"/>
  <c r="F23" i="2"/>
  <c r="G28" i="2"/>
  <c r="G24" i="2"/>
  <c r="G27" i="2"/>
  <c r="G26" i="2"/>
  <c r="G23" i="2"/>
  <c r="G25" i="2"/>
  <c r="D33" i="2" l="1"/>
  <c r="E33" i="2" s="1"/>
  <c r="F33" i="2" s="1"/>
  <c r="D38" i="2"/>
  <c r="E38" i="2" s="1"/>
  <c r="F35" i="1"/>
  <c r="H35" i="1" s="1"/>
  <c r="D33" i="1"/>
  <c r="E33" i="1" s="1"/>
  <c r="F33" i="1" s="1"/>
  <c r="H33" i="1" s="1"/>
  <c r="D36" i="1"/>
  <c r="E36" i="1" s="1"/>
  <c r="D37" i="1"/>
  <c r="E37" i="1" s="1"/>
  <c r="F37" i="1" s="1"/>
  <c r="D38" i="1"/>
  <c r="E38" i="1" s="1"/>
  <c r="G33" i="2"/>
  <c r="F38" i="2"/>
  <c r="G38" i="2" s="1"/>
  <c r="F35" i="2"/>
  <c r="G35" i="2" s="1"/>
  <c r="F34" i="2"/>
  <c r="G34" i="2" s="1"/>
  <c r="D34" i="1"/>
  <c r="E34" i="1" s="1"/>
  <c r="E36" i="2"/>
  <c r="F36" i="2" s="1"/>
  <c r="E37" i="2"/>
  <c r="F37" i="2" s="1"/>
  <c r="D29" i="2"/>
  <c r="C29" i="1"/>
  <c r="C39" i="1"/>
  <c r="E29" i="2"/>
  <c r="G29" i="2"/>
  <c r="F29" i="1"/>
  <c r="F29" i="2"/>
  <c r="G29" i="1"/>
  <c r="C29" i="2"/>
  <c r="E29" i="1"/>
  <c r="D29" i="1"/>
  <c r="F38" i="1" l="1"/>
  <c r="H38" i="1" s="1"/>
  <c r="H37" i="1"/>
  <c r="K37" i="1" s="1"/>
  <c r="G36" i="2"/>
  <c r="F34" i="1"/>
  <c r="H34" i="1" s="1"/>
  <c r="K34" i="1" s="1"/>
  <c r="F36" i="1"/>
  <c r="H36" i="1" s="1"/>
  <c r="G37" i="2"/>
  <c r="D39" i="1"/>
  <c r="C39" i="2"/>
  <c r="K35" i="1"/>
  <c r="E39" i="1"/>
  <c r="D39" i="2"/>
  <c r="H38" i="2"/>
  <c r="K36" i="1" l="1"/>
  <c r="H37" i="2"/>
  <c r="K37" i="2" s="1"/>
  <c r="H34" i="2"/>
  <c r="K34" i="2" s="1"/>
  <c r="H35" i="2"/>
  <c r="K35" i="2" s="1"/>
  <c r="E39" i="2" l="1"/>
  <c r="F39" i="1"/>
  <c r="G39" i="1"/>
  <c r="H36" i="2"/>
  <c r="K36" i="2" s="1"/>
  <c r="H33" i="2" l="1"/>
  <c r="K33" i="2" s="1"/>
  <c r="K39" i="2" s="1"/>
  <c r="F39" i="2"/>
  <c r="K33" i="1"/>
  <c r="K39" i="1" s="1"/>
  <c r="H39" i="1" l="1"/>
  <c r="H39" i="2"/>
  <c r="G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Ranke, Aaron</author>
  </authors>
  <commentList>
    <comment ref="D5" authorId="0" shapeId="0" xr:uid="{77BDDB65-7FBF-4BED-BB10-BEFDC5C3176F}">
      <text>
        <r>
          <rPr>
            <sz val="9"/>
            <color indexed="81"/>
            <rFont val="Tahoma"/>
            <family val="2"/>
          </rPr>
          <t>PA-C full time rate ($42,230)/1560.</t>
        </r>
      </text>
    </comment>
    <comment ref="J5" authorId="0" shapeId="0" xr:uid="{B1F472CE-EACF-4E65-9B04-182523943F37}">
      <text>
        <r>
          <rPr>
            <sz val="9"/>
            <color indexed="81"/>
            <rFont val="Tahoma"/>
            <family val="2"/>
          </rPr>
          <t>PA-A full time rate ($51,616)/2080.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Ranke, Aaron</author>
    <author>Crystal Jones</author>
  </authors>
  <commentList>
    <comment ref="S1" authorId="0" shapeId="0" xr:uid="{65521F5B-A775-490B-A6A4-C338658F1DE7}">
      <text>
        <r>
          <rPr>
            <sz val="9"/>
            <color indexed="81"/>
            <rFont val="Tahoma"/>
            <family val="2"/>
          </rPr>
          <t>Manually enter month of earn end date</t>
        </r>
      </text>
    </comment>
    <comment ref="T1" authorId="1" shapeId="0" xr:uid="{F8C0B60D-D10B-40CE-B39F-85483779012B}">
      <text>
        <r>
          <rPr>
            <sz val="9"/>
            <color indexed="81"/>
            <rFont val="Tahoma"/>
            <family val="2"/>
          </rPr>
          <t>Manually enter Fall or Spring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Crystal Jones</author>
  </authors>
  <commentList>
    <comment ref="B1" authorId="0" shapeId="0" xr:uid="{C80DE3D6-A4ED-48D2-8C5B-DA446C7F29E2}">
      <text>
        <r>
          <rPr>
            <b/>
            <sz val="9"/>
            <color indexed="81"/>
            <rFont val="Tahoma"/>
            <family val="2"/>
          </rPr>
          <t>Crystal Jones:</t>
        </r>
        <r>
          <rPr>
            <sz val="9"/>
            <color indexed="81"/>
            <rFont val="Tahoma"/>
            <family val="2"/>
          </rPr>
          <t xml:space="preserve">
Empl ID</t>
        </r>
      </text>
    </comment>
    <comment ref="C1" authorId="0" shapeId="0" xr:uid="{58AB9BBF-FB6C-4E49-8FCA-D0B87E228A14}">
      <text>
        <r>
          <rPr>
            <b/>
            <sz val="9"/>
            <color indexed="81"/>
            <rFont val="Tahoma"/>
            <family val="2"/>
          </rPr>
          <t>Crystal Jones:</t>
        </r>
        <r>
          <rPr>
            <sz val="9"/>
            <color indexed="81"/>
            <rFont val="Tahoma"/>
            <family val="2"/>
          </rPr>
          <t xml:space="preserve">
Empl Name</t>
        </r>
      </text>
    </comment>
    <comment ref="F1" authorId="0" shapeId="0" xr:uid="{BF6DB6F3-8A16-4832-B338-AD088566F3EB}">
      <text>
        <r>
          <rPr>
            <b/>
            <sz val="9"/>
            <color indexed="81"/>
            <rFont val="Tahoma"/>
            <family val="2"/>
          </rPr>
          <t>Crystal Jones:</t>
        </r>
        <r>
          <rPr>
            <sz val="9"/>
            <color indexed="81"/>
            <rFont val="Tahoma"/>
            <family val="2"/>
          </rPr>
          <t xml:space="preserve">
Choose appointment type</t>
        </r>
      </text>
    </comment>
    <comment ref="A5" authorId="0" shapeId="0" xr:uid="{CED6DB28-D0FC-4B02-AF70-E3BBCE220442}">
      <text>
        <r>
          <rPr>
            <b/>
            <sz val="9"/>
            <color indexed="81"/>
            <rFont val="Tahoma"/>
            <family val="2"/>
          </rPr>
          <t>Crystal Jones:</t>
        </r>
        <r>
          <rPr>
            <sz val="9"/>
            <color indexed="81"/>
            <rFont val="Tahoma"/>
            <family val="2"/>
          </rPr>
          <t xml:space="preserve">
Please enter code from Rates tab (i.e. RA-A, PA-A, TA, PA-C etc.)</t>
        </r>
      </text>
    </comment>
    <comment ref="B5" authorId="0" shapeId="0" xr:uid="{729A8345-70F2-474B-84DD-922A1E99AAA2}">
      <text>
        <r>
          <rPr>
            <b/>
            <sz val="9"/>
            <color indexed="81"/>
            <rFont val="Tahoma"/>
            <family val="2"/>
          </rPr>
          <t>Crystal Jones:</t>
        </r>
        <r>
          <rPr>
            <sz val="9"/>
            <color indexed="81"/>
            <rFont val="Tahoma"/>
            <family val="2"/>
          </rPr>
          <t xml:space="preserve">
Copy and paste funding string from Salary Detail - column R</t>
        </r>
      </text>
    </comment>
    <comment ref="J32" authorId="0" shapeId="0" xr:uid="{73AFA1C1-FDB9-40A4-8E05-D6B070B9A23A}">
      <text>
        <r>
          <rPr>
            <b/>
            <sz val="9"/>
            <color indexed="81"/>
            <rFont val="Tahoma"/>
            <family val="2"/>
          </rPr>
          <t>Crystal Jones:</t>
        </r>
        <r>
          <rPr>
            <sz val="9"/>
            <color indexed="81"/>
            <rFont val="Tahoma"/>
            <family val="2"/>
          </rPr>
          <t xml:space="preserve">
Enter WISER surcharge from Tuition Remission surcharge statement Funding Summary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Crystal Jones</author>
  </authors>
  <commentList>
    <comment ref="B1" authorId="0" shapeId="0" xr:uid="{04B6468E-990E-4D11-927A-EB04016D5052}">
      <text>
        <r>
          <rPr>
            <b/>
            <sz val="9"/>
            <color indexed="81"/>
            <rFont val="Tahoma"/>
            <family val="2"/>
          </rPr>
          <t>Crystal Jones:</t>
        </r>
        <r>
          <rPr>
            <sz val="9"/>
            <color indexed="81"/>
            <rFont val="Tahoma"/>
            <family val="2"/>
          </rPr>
          <t xml:space="preserve">
Empl ID</t>
        </r>
      </text>
    </comment>
    <comment ref="C1" authorId="0" shapeId="0" xr:uid="{E8460170-1F0E-469D-B374-4B6EFBD9ECCD}">
      <text>
        <r>
          <rPr>
            <b/>
            <sz val="9"/>
            <color indexed="81"/>
            <rFont val="Tahoma"/>
            <family val="2"/>
          </rPr>
          <t>Crystal Jones:</t>
        </r>
        <r>
          <rPr>
            <sz val="9"/>
            <color indexed="81"/>
            <rFont val="Tahoma"/>
            <family val="2"/>
          </rPr>
          <t xml:space="preserve">
Empl Name</t>
        </r>
      </text>
    </comment>
    <comment ref="F1" authorId="0" shapeId="0" xr:uid="{8876C520-E4F6-4F02-A248-E961BEC2159F}">
      <text>
        <r>
          <rPr>
            <b/>
            <sz val="9"/>
            <color indexed="81"/>
            <rFont val="Tahoma"/>
            <family val="2"/>
          </rPr>
          <t>Crystal Jones:</t>
        </r>
        <r>
          <rPr>
            <sz val="9"/>
            <color indexed="81"/>
            <rFont val="Tahoma"/>
            <family val="2"/>
          </rPr>
          <t xml:space="preserve">
Choose appointment type</t>
        </r>
      </text>
    </comment>
    <comment ref="A5" authorId="0" shapeId="0" xr:uid="{AABF7661-B488-4F56-B208-5916A01D86E3}">
      <text>
        <r>
          <rPr>
            <b/>
            <sz val="9"/>
            <color indexed="81"/>
            <rFont val="Tahoma"/>
            <family val="2"/>
          </rPr>
          <t>Crystal Jones:</t>
        </r>
        <r>
          <rPr>
            <sz val="9"/>
            <color indexed="81"/>
            <rFont val="Tahoma"/>
            <family val="2"/>
          </rPr>
          <t xml:space="preserve">
Please enter code from Rates tab (i.e. RA-A, PA-A, TA, PA-C etc.)</t>
        </r>
      </text>
    </comment>
    <comment ref="B5" authorId="0" shapeId="0" xr:uid="{D93B9C68-D83E-4231-839B-16A419A3E3EE}">
      <text>
        <r>
          <rPr>
            <b/>
            <sz val="9"/>
            <color indexed="81"/>
            <rFont val="Tahoma"/>
            <family val="2"/>
          </rPr>
          <t>Crystal Jones:</t>
        </r>
        <r>
          <rPr>
            <sz val="9"/>
            <color indexed="81"/>
            <rFont val="Tahoma"/>
            <family val="2"/>
          </rPr>
          <t xml:space="preserve">
Copy and paste funding string from Salary Detail - column R</t>
        </r>
      </text>
    </comment>
    <comment ref="J32" authorId="0" shapeId="0" xr:uid="{5C4C44F8-139D-4DAA-9B77-DCDD4E02023E}">
      <text>
        <r>
          <rPr>
            <b/>
            <sz val="9"/>
            <color indexed="81"/>
            <rFont val="Tahoma"/>
            <family val="2"/>
          </rPr>
          <t>Crystal Jones:</t>
        </r>
        <r>
          <rPr>
            <sz val="9"/>
            <color indexed="81"/>
            <rFont val="Tahoma"/>
            <family val="2"/>
          </rPr>
          <t xml:space="preserve">
Enter WISER surcharge from Tuition Remission surcharge statement Funding Summary Section</t>
        </r>
      </text>
    </comment>
  </commentList>
</comments>
</file>

<file path=xl/sharedStrings.xml><?xml version="1.0" encoding="utf-8"?>
<sst xmlns="http://schemas.openxmlformats.org/spreadsheetml/2006/main" count="644" uniqueCount="191">
  <si>
    <t>September</t>
  </si>
  <si>
    <t>October</t>
  </si>
  <si>
    <t>November</t>
  </si>
  <si>
    <t>CUM FTE %</t>
  </si>
  <si>
    <t>PCT %</t>
  </si>
  <si>
    <t xml:space="preserve">Employee </t>
  </si>
  <si>
    <t>December</t>
  </si>
  <si>
    <t>January</t>
  </si>
  <si>
    <t>SALARY</t>
  </si>
  <si>
    <t>SURCHARGE</t>
  </si>
  <si>
    <t>ESTIMATED TOTAL SURCHARGE</t>
  </si>
  <si>
    <t>TA</t>
  </si>
  <si>
    <t>February</t>
  </si>
  <si>
    <t>March</t>
  </si>
  <si>
    <t>April</t>
  </si>
  <si>
    <t>May</t>
  </si>
  <si>
    <t>Research Assistant</t>
  </si>
  <si>
    <t>Teaching Assistant</t>
  </si>
  <si>
    <t>Account Code(s)</t>
  </si>
  <si>
    <t>Appointment</t>
  </si>
  <si>
    <t>A or C Basis for RA/PA appointment(s)?</t>
  </si>
  <si>
    <t>C-Basis</t>
  </si>
  <si>
    <t>A-Basis</t>
  </si>
  <si>
    <t>Amount</t>
  </si>
  <si>
    <t>Code</t>
  </si>
  <si>
    <t>RA-C</t>
  </si>
  <si>
    <t>PA-C</t>
  </si>
  <si>
    <t>RA-A</t>
  </si>
  <si>
    <t>PA-A</t>
  </si>
  <si>
    <t>Combination</t>
  </si>
  <si>
    <t>Jan Amount</t>
  </si>
  <si>
    <t>FALL</t>
  </si>
  <si>
    <t>SPRING</t>
  </si>
  <si>
    <t>Feb Amount</t>
  </si>
  <si>
    <t>March Amount</t>
  </si>
  <si>
    <t>April Amount</t>
  </si>
  <si>
    <t>May Amount</t>
  </si>
  <si>
    <t>LSA</t>
  </si>
  <si>
    <t>Lecturer</t>
  </si>
  <si>
    <t>N/A</t>
  </si>
  <si>
    <t>Cumulative Rates</t>
  </si>
  <si>
    <t>Instructions:</t>
  </si>
  <si>
    <t>Rates Tab:</t>
  </si>
  <si>
    <t>All Fields highlighted in ORANGE require review/input</t>
  </si>
  <si>
    <t>Fall/Spring Tabs:</t>
  </si>
  <si>
    <t>Empl ID</t>
  </si>
  <si>
    <t>Fund</t>
  </si>
  <si>
    <t>Dept</t>
  </si>
  <si>
    <t>Empl Rec Nbr</t>
  </si>
  <si>
    <t>Jrnl Date</t>
  </si>
  <si>
    <t>Pay Run Descr</t>
  </si>
  <si>
    <t>WISER TR</t>
  </si>
  <si>
    <t>Semester</t>
  </si>
  <si>
    <t>Difference/Adj</t>
  </si>
  <si>
    <t>Month</t>
  </si>
  <si>
    <t>Funding</t>
  </si>
  <si>
    <t>Jrnl ID</t>
  </si>
  <si>
    <t>Project</t>
  </si>
  <si>
    <t>Employee</t>
  </si>
  <si>
    <t>Program</t>
  </si>
  <si>
    <t>Account</t>
  </si>
  <si>
    <t>Job Title</t>
  </si>
  <si>
    <t>Pmt Begin Date</t>
  </si>
  <si>
    <t>Pmt End Date</t>
  </si>
  <si>
    <t>Earn Begin Date</t>
  </si>
  <si>
    <t>Earn End Date</t>
  </si>
  <si>
    <t>Fund-Dept-Proj</t>
  </si>
  <si>
    <t>Enter in the Employee ID and name on the Fall tab (for your own information purposes).</t>
  </si>
  <si>
    <t>The Difference/Adj column will show potential adjustments to each funding string per the SCTs/salary adjustments entered in the workbook.</t>
  </si>
  <si>
    <t>For pending SCTs or other salary adjustments, manually update the salary section on the Fall and Spring tabs or enter additional rows and formulas on the Salary Detail tab.</t>
  </si>
  <si>
    <t>Select from the dropdown whether the grad student has only A-Basis, C-Basis, or a Combination of appointments.</t>
  </si>
  <si>
    <t>Program/Project Assistant</t>
  </si>
  <si>
    <t>C-Basis 9 Month Minimum Full Time Rates</t>
  </si>
  <si>
    <t>PA-H (C)</t>
  </si>
  <si>
    <t>PA-H (A)</t>
  </si>
  <si>
    <t># of Business Days (PA-H)</t>
  </si>
  <si>
    <t>1211 &amp; 1216</t>
  </si>
  <si>
    <t>1212 &amp; 1216</t>
  </si>
  <si>
    <t xml:space="preserve">Add "Fall" or "Spring" to Semester column on Salary Detail tab. </t>
  </si>
  <si>
    <t>Salary Detail Tab:</t>
  </si>
  <si>
    <t>Add the current WISER Tuition Remission Surcharge amount to the WISER TR column.</t>
  </si>
  <si>
    <t>Hourly</t>
  </si>
  <si>
    <t># of Business Days (salary)</t>
  </si>
  <si>
    <t>Pay Period IDs</t>
  </si>
  <si>
    <t>Sep A, Sep B</t>
  </si>
  <si>
    <t>Oct A, Oct B</t>
  </si>
  <si>
    <t>Nov A, Nov B</t>
  </si>
  <si>
    <t>Feb A, Feb B</t>
  </si>
  <si>
    <t>Mar A, Mar B</t>
  </si>
  <si>
    <t>Apr A, Apr B</t>
  </si>
  <si>
    <t>Rates</t>
  </si>
  <si>
    <r>
      <t xml:space="preserve">All data under </t>
    </r>
    <r>
      <rPr>
        <b/>
        <sz val="11"/>
        <color theme="1"/>
        <rFont val="Calibri"/>
        <family val="2"/>
        <scheme val="minor"/>
      </rPr>
      <t>Rates</t>
    </r>
    <r>
      <rPr>
        <sz val="11"/>
        <color theme="1"/>
        <rFont val="Calibri"/>
        <family val="2"/>
        <scheme val="minor"/>
      </rPr>
      <t xml:space="preserve"> are formulas that are used to calculate the FTE % on the Fall and Spring tabs. </t>
    </r>
    <r>
      <rPr>
        <b/>
        <sz val="11"/>
        <color theme="1"/>
        <rFont val="Calibri"/>
        <family val="2"/>
        <scheme val="minor"/>
      </rPr>
      <t>These should not be modified.</t>
    </r>
  </si>
  <si>
    <t>May A</t>
  </si>
  <si>
    <t>Running</t>
  </si>
  <si>
    <t>Available in WISER</t>
  </si>
  <si>
    <t>Fall</t>
  </si>
  <si>
    <t>Spring</t>
  </si>
  <si>
    <t>A -Basis Full Time Rates</t>
  </si>
  <si>
    <t>A -Basis Minimum Full Time Annual Rates</t>
  </si>
  <si>
    <t>Pay Rate</t>
  </si>
  <si>
    <t>Hourly Equivalent</t>
  </si>
  <si>
    <r>
      <t xml:space="preserve">Enter in </t>
    </r>
    <r>
      <rPr>
        <u/>
        <sz val="11"/>
        <rFont val="Calibri"/>
        <family val="2"/>
        <scheme val="minor"/>
      </rPr>
      <t>ALL</t>
    </r>
    <r>
      <rPr>
        <sz val="11"/>
        <rFont val="Calibri"/>
        <family val="2"/>
        <scheme val="minor"/>
      </rPr>
      <t xml:space="preserve"> Appointment Codes for the grad student (listed in the Rates Tab). For Example, PA-A, TA, etc.</t>
    </r>
  </si>
  <si>
    <r>
      <t xml:space="preserve">Add salary transactions to the Salary Detail tab to auto populate the payments on the Fall and Spring tabs. Download total paid amount from WISER (Main Menu --&gt; Payroll --&gt; Find Salaries and Encumbrances --&gt; Enter Empl ID or Name --&gt; Search). Change fiscal year in top right corner if necessary </t>
    </r>
    <r>
      <rPr>
        <b/>
        <sz val="11"/>
        <color theme="1"/>
        <rFont val="Calibri"/>
        <family val="2"/>
        <scheme val="minor"/>
      </rPr>
      <t>(if completing a workbook for a semester in a prior fiscal year, you will need to include salary detail from that fiscal year)</t>
    </r>
    <r>
      <rPr>
        <sz val="11"/>
        <color theme="1"/>
        <rFont val="Calibri"/>
        <family val="2"/>
        <scheme val="minor"/>
      </rPr>
      <t>. Click on Total Paid hyperlink (the total), customize columns to fit the Salary Detail column headings, and click the settings dial to include Earn Dates. Export to excel and copy paste data to Salary Detail tab (columns A-Q). Remove all non-eligible account codes (see rates tab for eligible account codes).</t>
    </r>
  </si>
  <si>
    <r>
      <t>Add month of payroll transaction (</t>
    </r>
    <r>
      <rPr>
        <b/>
        <sz val="11"/>
        <color theme="1"/>
        <rFont val="Calibri"/>
        <family val="2"/>
        <scheme val="minor"/>
      </rPr>
      <t>based on earn end dates</t>
    </r>
    <r>
      <rPr>
        <sz val="11"/>
        <color theme="1"/>
        <rFont val="Calibri"/>
        <family val="2"/>
        <scheme val="minor"/>
      </rPr>
      <t xml:space="preserve">) to the Month column on the Salary Detail Tab . This will help determine semester. </t>
    </r>
  </si>
  <si>
    <t>Copy and paste the Fund-DeptID-Project number from the Salary Detail tab (column R). Use a new line for each unique funding string.</t>
  </si>
  <si>
    <t>Earn Dates</t>
  </si>
  <si>
    <t>C-Basis Full Time Rates</t>
  </si>
  <si>
    <t>Surcharge by Month</t>
  </si>
  <si>
    <t>Amount charged</t>
  </si>
  <si>
    <t>Notes</t>
  </si>
  <si>
    <t>Sept surcharge</t>
  </si>
  <si>
    <t>Oct &amp; Nov surcharge</t>
  </si>
  <si>
    <t>Feb surcharge</t>
  </si>
  <si>
    <t>Mar surcharge</t>
  </si>
  <si>
    <t>Apr &amp; May surcharge</t>
  </si>
  <si>
    <r>
      <t>Verify/Revie</t>
    </r>
    <r>
      <rPr>
        <sz val="11"/>
        <rFont val="Calibri"/>
        <family val="2"/>
        <scheme val="minor"/>
      </rPr>
      <t>w the C-Basis/A-Basis</t>
    </r>
    <r>
      <rPr>
        <sz val="11"/>
        <color theme="1"/>
        <rFont val="Calibri"/>
        <family val="2"/>
        <scheme val="minor"/>
      </rPr>
      <t xml:space="preserve"> rates in the</t>
    </r>
    <r>
      <rPr>
        <b/>
        <sz val="11"/>
        <color theme="1"/>
        <rFont val="Calibri"/>
        <family val="2"/>
        <scheme val="minor"/>
      </rPr>
      <t xml:space="preserve"> </t>
    </r>
    <r>
      <rPr>
        <sz val="11"/>
        <color theme="1"/>
        <rFont val="Calibri"/>
        <family val="2"/>
        <scheme val="minor"/>
      </rPr>
      <t xml:space="preserve">Pay Rate column. The rates that are currently input are the </t>
    </r>
    <r>
      <rPr>
        <b/>
        <sz val="11"/>
        <color theme="1"/>
        <rFont val="Calibri"/>
        <family val="2"/>
        <scheme val="minor"/>
      </rPr>
      <t>minimum</t>
    </r>
    <r>
      <rPr>
        <sz val="11"/>
        <color theme="1"/>
        <rFont val="Calibri"/>
        <family val="2"/>
        <scheme val="minor"/>
      </rPr>
      <t xml:space="preserve"> FY23 rates (Fall 2022 &amp; Spring 2023) for each position. If your grad student has a different rate, the annual or hourly amount should be updated.</t>
    </r>
  </si>
  <si>
    <t>Sep A through Dec C (8/28/2022 - 12/31/2022) is considered fall semester and Jan A through May A (1/1/2023 - 5/6/2023) is considered spring semester.</t>
  </si>
  <si>
    <t>In an effort to provide timely and accurate TR data to users, the monthly TR process is run on the earliest possible date following the posting of the final payroll of each month. So September TR will run when Sep A and Sep B payrolls have posted, December will run when Dec A, Dec B, and Dec C have posted, etc. Please see below for the FY23 tuition remission processing schedule. A breakdown of which pay periods and earn dates will be pulled into tuition remission with each monthly run is also included, as is a breakdown of the tuition remission surcharges and when they will hit in FY23.</t>
  </si>
  <si>
    <t>We will be running the monthly tuition remission process on the following dates in FY23:</t>
  </si>
  <si>
    <t>Please note - we cannot run TR until payrolls have posted. There are occasionally delays with payroll processing that prevent us from running TR. If that happens, the below dates could be pushed back a few business days. If you cannot find TR surcharges in WISER on the below dates, please wait 2 business days before contacting us.</t>
  </si>
  <si>
    <t xml:space="preserve">We can only run TR once for each month, so we are delaying the May TR run so we can pick up all May salary cost transfers for the month of May at the end of the month. If we run TR on the earliest possible date (5/16), SCTs entered between 5/16 and 5/31 won't get picked up until the June TR run on 6/30. </t>
  </si>
  <si>
    <t>Dec surcharge (3 pay periods)</t>
  </si>
  <si>
    <t>Jan surcharge</t>
  </si>
  <si>
    <t>Fall TR data will be complete by 1/11/23</t>
  </si>
  <si>
    <r>
      <t xml:space="preserve">See note below. </t>
    </r>
    <r>
      <rPr>
        <b/>
        <sz val="11"/>
        <rFont val="Calibri"/>
        <family val="2"/>
        <scheme val="minor"/>
      </rPr>
      <t>Spring TR data will be complete by 6/1/23</t>
    </r>
  </si>
  <si>
    <t>8/28/22 - 9/24/22</t>
  </si>
  <si>
    <t>9/25/22 - 10/22/22</t>
  </si>
  <si>
    <t>10/23/22 - 11/19/22</t>
  </si>
  <si>
    <t>11/20/22 - 12/31/22</t>
  </si>
  <si>
    <t>Dec A, Dec B, Dec C</t>
  </si>
  <si>
    <t>Jan A, Jan B</t>
  </si>
  <si>
    <t>1/1/23 - 1/28/23</t>
  </si>
  <si>
    <t>1/29/23 - 2/25/23</t>
  </si>
  <si>
    <t>2/26/23 - 3/25/23</t>
  </si>
  <si>
    <t>3/26/23 - 4/22/23</t>
  </si>
  <si>
    <t>4/23/23 - 5/6/23</t>
  </si>
  <si>
    <t>The amount of TR surcharge that will hit each month is called out below and is based on the dates we will be running the TR process in FY23.</t>
  </si>
  <si>
    <t>https://grad.wisc.edu/funding/graduate-assistantships/</t>
  </si>
  <si>
    <t>00973868</t>
  </si>
  <si>
    <t>Christopher BLACKWELL</t>
  </si>
  <si>
    <t>BLACKWELL, CHRISTOPHER JAMES</t>
  </si>
  <si>
    <t>144</t>
  </si>
  <si>
    <t>197500</t>
  </si>
  <si>
    <t>4</t>
  </si>
  <si>
    <t>1231</t>
  </si>
  <si>
    <t>AAG4153</t>
  </si>
  <si>
    <t>PJ00000519</t>
  </si>
  <si>
    <t>20220828-202209102022 Biweekly Sep A</t>
  </si>
  <si>
    <t>PJ00000520</t>
  </si>
  <si>
    <t>20220911-202209242022 Biweekly Sep B</t>
  </si>
  <si>
    <t>PJ00000521</t>
  </si>
  <si>
    <t>20220925-202210082022 Biweekly Oct A</t>
  </si>
  <si>
    <t>PJ00000523</t>
  </si>
  <si>
    <t>20221009-202210222022 Biweekly Oct B</t>
  </si>
  <si>
    <t>PJ00000524</t>
  </si>
  <si>
    <t>20221023-202211052022 Biweekly Nov A</t>
  </si>
  <si>
    <t>PJ00000526</t>
  </si>
  <si>
    <t>20221106-202211192022 Biweekly Nov B</t>
  </si>
  <si>
    <t>PJ00000528</t>
  </si>
  <si>
    <t>20221120-202212032022 Biweekly Dec A</t>
  </si>
  <si>
    <t>PJ00000530</t>
  </si>
  <si>
    <t>20221204-202212172022 Biweekly Dec B</t>
  </si>
  <si>
    <t>PJ00000531</t>
  </si>
  <si>
    <t>20221218-202212312022 Biweekly Dec C</t>
  </si>
  <si>
    <t>PJ00000533</t>
  </si>
  <si>
    <t>20230101-202301142023 Biweekly Jan A</t>
  </si>
  <si>
    <t>PJ00000534</t>
  </si>
  <si>
    <t>20230115-202301282023 Biweekly Jan B</t>
  </si>
  <si>
    <t>PJ00000535</t>
  </si>
  <si>
    <t>20230129-202302112023 Biweekly Feb A</t>
  </si>
  <si>
    <t>PT00573135</t>
  </si>
  <si>
    <t>20230212-202302252023 Biweekly Feb B</t>
  </si>
  <si>
    <t>135</t>
  </si>
  <si>
    <t>AAB8794</t>
  </si>
  <si>
    <t>PJ00000537</t>
  </si>
  <si>
    <t>PT00574075</t>
  </si>
  <si>
    <t>20230226-202303112023 Biweekly Mar A</t>
  </si>
  <si>
    <t>PJ00000539</t>
  </si>
  <si>
    <t>PT00574076</t>
  </si>
  <si>
    <t>20230312-202303252023 Biweekly Mar B</t>
  </si>
  <si>
    <t>AAL5849</t>
  </si>
  <si>
    <t>PJ00000544</t>
  </si>
  <si>
    <t>PJ00000547</t>
  </si>
  <si>
    <t>20230326-202304082023 Biweekly Apr A</t>
  </si>
  <si>
    <t>PJ00000549</t>
  </si>
  <si>
    <t>20230409-202304222023 Biweekly Apr B</t>
  </si>
  <si>
    <t>PJ00000551</t>
  </si>
  <si>
    <t>20230423-202305062023 Biweekly May A</t>
  </si>
  <si>
    <t>144-197500-AAG4153</t>
  </si>
  <si>
    <t>135-197500-AAB8794</t>
  </si>
  <si>
    <t>144-197500-AAL5849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</si>
</sst>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0_);_(* \(#,##0.000\);_(* &quot;-&quot;??_);_(@_)"/>
    <numFmt numFmtId="165" formatCode="0.0%"/>
    <numFmt numFmtId="166" formatCode="0.000"/>
    <numFmt numFmtId="167" formatCode="0.00000000"/>
    <numFmt numFmtId="168" formatCode="mm/dd/yyyy"/>
  </numFmts>
  <fonts count="17" x14ac:knownFonts="1">
    <font>
      <sz val="11"/>
      <color theme="1"/>
      <name val="Calibri"/>
      <family val="2"/>
      <scheme val="minor"/>
    </font>
    <font>
      <sz val="11"/>
      <color theme="1"/>
      <name val="Calibri"/>
      <family val="2"/>
      <scheme val="minor"/>
    </font>
    <font>
      <u val="singleAccounting"/>
      <sz val="11"/>
      <color theme="1"/>
      <name val="Calibri"/>
      <family val="2"/>
      <scheme val="minor"/>
    </font>
    <font>
      <b/>
      <u/>
      <sz val="11"/>
      <color theme="1"/>
      <name val="Calibri"/>
      <family val="2"/>
      <scheme val="minor"/>
    </font>
    <font>
      <u/>
      <sz val="11"/>
      <color theme="1"/>
      <name val="Calibri"/>
      <family val="2"/>
      <scheme val="minor"/>
    </font>
    <font>
      <b/>
      <sz val="11"/>
      <color theme="1"/>
      <name val="Calibri"/>
      <family val="2"/>
      <scheme val="minor"/>
    </font>
    <font>
      <u/>
      <sz val="11"/>
      <color theme="10"/>
      <name val="Calibri"/>
      <family val="2"/>
      <scheme val="minor"/>
    </font>
    <font>
      <b/>
      <u/>
      <sz val="14"/>
      <color theme="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sz val="11"/>
      <color theme="1"/>
      <name val="Calibri"/>
      <family val="2"/>
    </font>
    <font>
      <sz val="11"/>
      <color rgb="FFFF0000"/>
      <name val="Calibri"/>
      <family val="2"/>
      <scheme val="minor"/>
    </font>
    <font>
      <u/>
      <sz val="11"/>
      <name val="Calibri"/>
      <family val="2"/>
      <scheme val="minor"/>
    </font>
    <font>
      <b/>
      <sz val="11"/>
      <name val="Calibri"/>
      <family val="2"/>
      <scheme val="minor"/>
    </font>
    <font>
      <sz val="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92D050"/>
        <bgColor indexed="64"/>
      </patternFill>
    </fill>
  </fills>
  <borders count="31">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thin">
        <color indexed="64"/>
      </right>
      <top style="medium">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2" fillId="0" borderId="0"/>
  </cellStyleXfs>
  <cellXfs count="124">
    <xf numFmtId="0" fontId="0" fillId="0" borderId="0" xfId="0"/>
    <xf numFmtId="164" fontId="0" fillId="0" borderId="0" xfId="1" applyNumberFormat="1" applyFont="1"/>
    <xf numFmtId="44" fontId="0" fillId="0" borderId="0" xfId="0" applyNumberFormat="1"/>
    <xf numFmtId="44" fontId="2" fillId="0" borderId="0" xfId="0" applyNumberFormat="1" applyFont="1"/>
    <xf numFmtId="43" fontId="0" fillId="0" borderId="0" xfId="0" applyNumberFormat="1"/>
    <xf numFmtId="0" fontId="0" fillId="0" borderId="0" xfId="0" quotePrefix="1"/>
    <xf numFmtId="0" fontId="3" fillId="3" borderId="0" xfId="0" applyFont="1" applyFill="1"/>
    <xf numFmtId="0" fontId="4" fillId="0" borderId="0" xfId="0" applyFont="1"/>
    <xf numFmtId="44" fontId="0" fillId="2" borderId="0" xfId="0" applyNumberFormat="1" applyFill="1"/>
    <xf numFmtId="0" fontId="0" fillId="4" borderId="0" xfId="0" quotePrefix="1" applyFill="1"/>
    <xf numFmtId="0" fontId="0" fillId="4" borderId="0" xfId="0" applyFill="1"/>
    <xf numFmtId="0" fontId="5" fillId="0" borderId="0" xfId="0" applyFont="1"/>
    <xf numFmtId="0" fontId="6" fillId="0" borderId="0" xfId="3"/>
    <xf numFmtId="0" fontId="0" fillId="0" borderId="0" xfId="0" applyAlignment="1">
      <alignment wrapText="1"/>
    </xf>
    <xf numFmtId="0" fontId="0" fillId="0" borderId="0" xfId="0" applyAlignment="1">
      <alignment horizontal="center" wrapText="1"/>
    </xf>
    <xf numFmtId="9" fontId="0" fillId="0" borderId="0" xfId="2" applyFont="1"/>
    <xf numFmtId="9" fontId="5" fillId="0" borderId="0" xfId="2" applyFont="1" applyAlignment="1">
      <alignment wrapText="1"/>
    </xf>
    <xf numFmtId="0" fontId="5" fillId="0" borderId="0" xfId="0" applyFont="1" applyAlignment="1">
      <alignment wrapText="1"/>
    </xf>
    <xf numFmtId="165" fontId="0" fillId="0" borderId="0" xfId="2" applyNumberFormat="1" applyFont="1"/>
    <xf numFmtId="0" fontId="5" fillId="0" borderId="0" xfId="0" applyFont="1" applyAlignment="1">
      <alignment horizontal="center" wrapText="1"/>
    </xf>
    <xf numFmtId="44" fontId="0" fillId="0" borderId="1" xfId="0" applyNumberFormat="1" applyBorder="1"/>
    <xf numFmtId="44" fontId="0" fillId="2" borderId="1" xfId="0" applyNumberFormat="1" applyFill="1" applyBorder="1"/>
    <xf numFmtId="0" fontId="5" fillId="0" borderId="2" xfId="0" applyFont="1" applyBorder="1"/>
    <xf numFmtId="0" fontId="5" fillId="0" borderId="3" xfId="0" applyFont="1" applyBorder="1"/>
    <xf numFmtId="0" fontId="5" fillId="0" borderId="4" xfId="0" applyFont="1" applyBorder="1"/>
    <xf numFmtId="10" fontId="0" fillId="0" borderId="0" xfId="2" applyNumberFormat="1" applyFont="1"/>
    <xf numFmtId="0" fontId="5" fillId="5" borderId="8" xfId="0" applyFont="1" applyFill="1" applyBorder="1"/>
    <xf numFmtId="0" fontId="0" fillId="5" borderId="9" xfId="0" applyFill="1" applyBorder="1"/>
    <xf numFmtId="0" fontId="5" fillId="5" borderId="9" xfId="0" applyFont="1" applyFill="1" applyBorder="1"/>
    <xf numFmtId="0" fontId="0" fillId="5" borderId="8" xfId="0" applyFill="1" applyBorder="1"/>
    <xf numFmtId="40" fontId="0" fillId="5" borderId="9" xfId="0" applyNumberFormat="1" applyFill="1" applyBorder="1"/>
    <xf numFmtId="43" fontId="0" fillId="5" borderId="9" xfId="1" applyFont="1" applyFill="1" applyBorder="1"/>
    <xf numFmtId="0" fontId="5" fillId="5" borderId="10" xfId="0" applyFont="1" applyFill="1" applyBorder="1"/>
    <xf numFmtId="0" fontId="5" fillId="5" borderId="3" xfId="0" applyFont="1" applyFill="1" applyBorder="1"/>
    <xf numFmtId="0" fontId="5" fillId="5" borderId="11" xfId="0" applyFont="1" applyFill="1" applyBorder="1"/>
    <xf numFmtId="0" fontId="0" fillId="5" borderId="12" xfId="0" applyFill="1" applyBorder="1"/>
    <xf numFmtId="0" fontId="0" fillId="5" borderId="1" xfId="0" applyFill="1" applyBorder="1"/>
    <xf numFmtId="0" fontId="0" fillId="5" borderId="1" xfId="0" applyFill="1" applyBorder="1" applyAlignment="1">
      <alignment horizontal="left"/>
    </xf>
    <xf numFmtId="10" fontId="0" fillId="0" borderId="0" xfId="2" quotePrefix="1" applyNumberFormat="1" applyFont="1"/>
    <xf numFmtId="10" fontId="0" fillId="0" borderId="1" xfId="2" quotePrefix="1" applyNumberFormat="1" applyFont="1" applyBorder="1"/>
    <xf numFmtId="10" fontId="0" fillId="0" borderId="1" xfId="2" applyNumberFormat="1" applyFont="1" applyBorder="1"/>
    <xf numFmtId="0" fontId="0" fillId="4" borderId="0" xfId="0" applyFill="1" applyAlignment="1">
      <alignment wrapText="1"/>
    </xf>
    <xf numFmtId="0" fontId="7" fillId="0" borderId="0" xfId="0" applyFont="1"/>
    <xf numFmtId="43" fontId="0" fillId="0" borderId="0" xfId="1" applyFont="1" applyBorder="1"/>
    <xf numFmtId="43" fontId="0" fillId="0" borderId="1" xfId="1" applyFont="1" applyBorder="1"/>
    <xf numFmtId="0" fontId="0" fillId="2" borderId="0" xfId="0" applyFill="1"/>
    <xf numFmtId="14" fontId="8" fillId="0" borderId="0" xfId="0" applyNumberFormat="1" applyFont="1"/>
    <xf numFmtId="0" fontId="8" fillId="0" borderId="0" xfId="0" applyFont="1"/>
    <xf numFmtId="0" fontId="0" fillId="0" borderId="0" xfId="0" applyAlignment="1">
      <alignment horizontal="left"/>
    </xf>
    <xf numFmtId="43" fontId="0" fillId="4" borderId="0" xfId="1" applyFont="1" applyFill="1" applyBorder="1"/>
    <xf numFmtId="43" fontId="8" fillId="4" borderId="0" xfId="1" applyFont="1" applyFill="1" applyBorder="1"/>
    <xf numFmtId="0" fontId="0" fillId="5" borderId="0" xfId="0" applyFill="1" applyAlignment="1">
      <alignment horizontal="left"/>
    </xf>
    <xf numFmtId="0" fontId="0" fillId="5" borderId="0" xfId="0" applyFill="1"/>
    <xf numFmtId="40" fontId="0" fillId="5" borderId="0" xfId="0" applyNumberFormat="1" applyFill="1"/>
    <xf numFmtId="4" fontId="0" fillId="0" borderId="0" xfId="0" applyNumberFormat="1"/>
    <xf numFmtId="168" fontId="0" fillId="0" borderId="0" xfId="0" applyNumberFormat="1"/>
    <xf numFmtId="0" fontId="5" fillId="5" borderId="0" xfId="0" applyFont="1" applyFill="1"/>
    <xf numFmtId="43" fontId="0" fillId="5" borderId="1" xfId="1" applyFont="1" applyFill="1" applyBorder="1"/>
    <xf numFmtId="0" fontId="0" fillId="5" borderId="0" xfId="0" applyFill="1" applyAlignment="1">
      <alignment horizontal="right"/>
    </xf>
    <xf numFmtId="43" fontId="0" fillId="5" borderId="0" xfId="1" applyFont="1" applyFill="1" applyBorder="1"/>
    <xf numFmtId="43" fontId="0" fillId="5" borderId="13" xfId="1" applyFont="1" applyFill="1" applyBorder="1"/>
    <xf numFmtId="0" fontId="0" fillId="5" borderId="14" xfId="0" applyFill="1" applyBorder="1"/>
    <xf numFmtId="0" fontId="0" fillId="5" borderId="15" xfId="0" applyFill="1" applyBorder="1"/>
    <xf numFmtId="0" fontId="0" fillId="5" borderId="15" xfId="0" applyFill="1" applyBorder="1" applyAlignment="1">
      <alignment horizontal="left"/>
    </xf>
    <xf numFmtId="43" fontId="0" fillId="5" borderId="15" xfId="1" applyFont="1" applyFill="1" applyBorder="1"/>
    <xf numFmtId="43" fontId="0" fillId="5" borderId="16" xfId="1" applyFont="1" applyFill="1" applyBorder="1"/>
    <xf numFmtId="43" fontId="0" fillId="0" borderId="0" xfId="1" applyFont="1" applyFill="1" applyBorder="1"/>
    <xf numFmtId="0" fontId="11" fillId="0" borderId="0" xfId="0" applyFont="1"/>
    <xf numFmtId="0" fontId="5" fillId="0" borderId="1" xfId="0" applyFont="1" applyBorder="1"/>
    <xf numFmtId="0" fontId="13" fillId="0" borderId="0" xfId="0" applyFont="1"/>
    <xf numFmtId="0" fontId="11" fillId="0" borderId="0" xfId="0" applyFont="1" applyAlignment="1">
      <alignment wrapText="1"/>
    </xf>
    <xf numFmtId="14" fontId="0" fillId="0" borderId="1" xfId="0" applyNumberFormat="1" applyBorder="1"/>
    <xf numFmtId="14" fontId="0" fillId="0" borderId="0" xfId="0" applyNumberFormat="1"/>
    <xf numFmtId="0" fontId="5" fillId="0" borderId="17" xfId="0" applyFont="1" applyBorder="1"/>
    <xf numFmtId="14" fontId="0" fillId="6" borderId="20" xfId="0" applyNumberFormat="1" applyFill="1" applyBorder="1"/>
    <xf numFmtId="14" fontId="0" fillId="6" borderId="18" xfId="0" applyNumberFormat="1" applyFill="1" applyBorder="1"/>
    <xf numFmtId="2" fontId="0" fillId="5" borderId="0" xfId="0" applyNumberFormat="1" applyFill="1"/>
    <xf numFmtId="43" fontId="0" fillId="0" borderId="1" xfId="1" applyFont="1" applyFill="1" applyBorder="1"/>
    <xf numFmtId="0" fontId="5" fillId="0" borderId="21" xfId="0" applyFont="1" applyBorder="1"/>
    <xf numFmtId="0" fontId="5" fillId="0" borderId="27" xfId="0" applyFont="1" applyBorder="1"/>
    <xf numFmtId="0" fontId="5" fillId="0" borderId="19" xfId="0" applyFont="1" applyBorder="1"/>
    <xf numFmtId="14" fontId="0" fillId="0" borderId="20" xfId="0" applyNumberFormat="1" applyBorder="1"/>
    <xf numFmtId="14" fontId="0" fillId="0" borderId="18" xfId="0" applyNumberFormat="1" applyBorder="1"/>
    <xf numFmtId="14" fontId="5" fillId="0" borderId="22" xfId="0" applyNumberFormat="1" applyFont="1" applyBorder="1"/>
    <xf numFmtId="0" fontId="0" fillId="0" borderId="26" xfId="0" applyBorder="1"/>
    <xf numFmtId="0" fontId="0" fillId="0" borderId="0" xfId="0" applyAlignment="1">
      <alignment horizontal="left" wrapText="1"/>
    </xf>
    <xf numFmtId="0" fontId="8" fillId="5" borderId="0" xfId="0" applyFont="1" applyFill="1"/>
    <xf numFmtId="0" fontId="8" fillId="0" borderId="0" xfId="0" applyFont="1" applyAlignment="1">
      <alignment horizontal="left"/>
    </xf>
    <xf numFmtId="2" fontId="8" fillId="5" borderId="0" xfId="0" applyNumberFormat="1" applyFont="1" applyFill="1"/>
    <xf numFmtId="43" fontId="8" fillId="0" borderId="0" xfId="0" applyNumberFormat="1" applyFont="1"/>
    <xf numFmtId="43" fontId="8" fillId="0" borderId="0" xfId="1" applyFont="1"/>
    <xf numFmtId="0" fontId="8" fillId="0" borderId="0" xfId="0" applyFont="1" applyAlignment="1">
      <alignment wrapText="1"/>
    </xf>
    <xf numFmtId="167" fontId="8" fillId="0" borderId="0" xfId="0" applyNumberFormat="1" applyFont="1"/>
    <xf numFmtId="166" fontId="8" fillId="0" borderId="0" xfId="0" quotePrefix="1" applyNumberFormat="1" applyFont="1"/>
    <xf numFmtId="0" fontId="5" fillId="0" borderId="15" xfId="0" applyFont="1" applyBorder="1"/>
    <xf numFmtId="14" fontId="0" fillId="0" borderId="15" xfId="0" applyNumberFormat="1" applyBorder="1"/>
    <xf numFmtId="0" fontId="0" fillId="0" borderId="15" xfId="0" applyBorder="1"/>
    <xf numFmtId="0" fontId="5" fillId="0" borderId="22" xfId="0" applyFont="1" applyBorder="1"/>
    <xf numFmtId="14" fontId="0" fillId="6" borderId="28" xfId="0" applyNumberFormat="1" applyFill="1" applyBorder="1"/>
    <xf numFmtId="0" fontId="0" fillId="0" borderId="1" xfId="0" applyBorder="1"/>
    <xf numFmtId="43" fontId="8" fillId="0" borderId="0" xfId="1" applyFont="1" applyFill="1"/>
    <xf numFmtId="0" fontId="0" fillId="0" borderId="0" xfId="0" applyAlignment="1">
      <alignment horizontal="left" wrapText="1"/>
    </xf>
    <xf numFmtId="0" fontId="11" fillId="0" borderId="0" xfId="0" applyFont="1" applyAlignment="1">
      <alignment horizontal="left" wrapText="1"/>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xf>
    <xf numFmtId="0" fontId="5" fillId="5" borderId="8" xfId="0" applyFont="1" applyFill="1" applyBorder="1" applyAlignment="1">
      <alignment horizontal="center"/>
    </xf>
    <xf numFmtId="0" fontId="5" fillId="5" borderId="0" xfId="0" applyFont="1" applyFill="1" applyAlignment="1">
      <alignment horizontal="center"/>
    </xf>
    <xf numFmtId="0" fontId="5" fillId="5" borderId="9" xfId="0" applyFont="1" applyFill="1" applyBorder="1" applyAlignment="1">
      <alignment horizontal="center"/>
    </xf>
    <xf numFmtId="0" fontId="5" fillId="2" borderId="12" xfId="0" applyFont="1" applyFill="1" applyBorder="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5" fillId="2" borderId="0" xfId="0" applyFont="1" applyFill="1" applyAlignment="1">
      <alignment horizontal="center"/>
    </xf>
    <xf numFmtId="0" fontId="5" fillId="5" borderId="10" xfId="0" applyFont="1" applyFill="1" applyBorder="1" applyAlignment="1">
      <alignment horizontal="center"/>
    </xf>
    <xf numFmtId="0" fontId="5" fillId="5" borderId="3" xfId="0" applyFont="1" applyFill="1" applyBorder="1" applyAlignment="1">
      <alignment horizontal="center"/>
    </xf>
    <xf numFmtId="0" fontId="5" fillId="5" borderId="11"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43" fontId="8" fillId="7" borderId="0" xfId="1" applyFont="1" applyFill="1" applyBorder="1"/>
    <xf numFmtId="4" fontId="8" fillId="0" borderId="0" xfId="0" applyNumberFormat="1" applyFont="1"/>
  </cellXfs>
  <cellStyles count="5">
    <cellStyle name="Comma" xfId="1" builtinId="3"/>
    <cellStyle name="Hyperlink" xfId="3" builtinId="8"/>
    <cellStyle name="Normal" xfId="0" builtinId="0"/>
    <cellStyle name="Normal 2" xfId="4" xr:uid="{24ED727E-8B03-4116-B701-4CE8ADD441A6}"/>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12</xdr:row>
      <xdr:rowOff>85726</xdr:rowOff>
    </xdr:from>
    <xdr:to>
      <xdr:col>4</xdr:col>
      <xdr:colOff>398971</xdr:colOff>
      <xdr:row>23</xdr:row>
      <xdr:rowOff>180975</xdr:rowOff>
    </xdr:to>
    <xdr:pic>
      <xdr:nvPicPr>
        <xdr:cNvPr id="3" name="Picture 2">
          <a:extLst>
            <a:ext uri="{FF2B5EF4-FFF2-40B4-BE49-F238E27FC236}">
              <a16:creationId xmlns:a16="http://schemas.microsoft.com/office/drawing/2014/main" id="{2CE0BE2B-03D7-46A0-8A7E-FCB826BBCF52}"/>
            </a:ext>
          </a:extLst>
        </xdr:cNvPr>
        <xdr:cNvPicPr>
          <a:picLocks noChangeAspect="1"/>
        </xdr:cNvPicPr>
      </xdr:nvPicPr>
      <xdr:blipFill>
        <a:blip xmlns:r="http://schemas.openxmlformats.org/officeDocument/2006/relationships" r:embed="rId1"/>
        <a:stretch>
          <a:fillRect/>
        </a:stretch>
      </xdr:blipFill>
      <xdr:spPr>
        <a:xfrm>
          <a:off x="1390650" y="2419351"/>
          <a:ext cx="1446721" cy="2190749"/>
        </a:xfrm>
        <a:prstGeom prst="rect">
          <a:avLst/>
        </a:prstGeom>
      </xdr:spPr>
    </xdr:pic>
    <xdr:clientData/>
  </xdr:twoCellAnchor>
  <xdr:twoCellAnchor>
    <xdr:from>
      <xdr:col>2</xdr:col>
      <xdr:colOff>400050</xdr:colOff>
      <xdr:row>22</xdr:row>
      <xdr:rowOff>66675</xdr:rowOff>
    </xdr:from>
    <xdr:to>
      <xdr:col>4</xdr:col>
      <xdr:colOff>314325</xdr:colOff>
      <xdr:row>23</xdr:row>
      <xdr:rowOff>104775</xdr:rowOff>
    </xdr:to>
    <xdr:sp macro="" textlink="">
      <xdr:nvSpPr>
        <xdr:cNvPr id="4" name="Rectangle 3">
          <a:extLst>
            <a:ext uri="{FF2B5EF4-FFF2-40B4-BE49-F238E27FC236}">
              <a16:creationId xmlns:a16="http://schemas.microsoft.com/office/drawing/2014/main" id="{5A2119A3-7E21-4174-9321-4784A4272434}"/>
            </a:ext>
          </a:extLst>
        </xdr:cNvPr>
        <xdr:cNvSpPr/>
      </xdr:nvSpPr>
      <xdr:spPr>
        <a:xfrm>
          <a:off x="1619250" y="4305300"/>
          <a:ext cx="1133475" cy="228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grad.wisc.edu/funding/graduate-assistantships/"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8"/>
  <sheetViews>
    <sheetView workbookViewId="0"/>
  </sheetViews>
  <sheetFormatPr defaultRowHeight="15" x14ac:dyDescent="0.25"/>
  <sheetData>
    <row r="1" spans="1:22" ht="18.75" x14ac:dyDescent="0.3">
      <c r="A1" s="42" t="s">
        <v>41</v>
      </c>
      <c r="B1" s="7"/>
    </row>
    <row r="2" spans="1:22" x14ac:dyDescent="0.25">
      <c r="A2" s="10" t="s">
        <v>43</v>
      </c>
      <c r="B2" s="10"/>
      <c r="C2" s="10"/>
      <c r="D2" s="10"/>
      <c r="E2" s="10"/>
      <c r="F2" s="10"/>
    </row>
    <row r="4" spans="1:22" x14ac:dyDescent="0.25">
      <c r="B4" t="s">
        <v>42</v>
      </c>
    </row>
    <row r="5" spans="1:22" x14ac:dyDescent="0.25">
      <c r="B5">
        <v>1</v>
      </c>
      <c r="C5" t="s">
        <v>115</v>
      </c>
    </row>
    <row r="6" spans="1:22" x14ac:dyDescent="0.25">
      <c r="B6">
        <v>2</v>
      </c>
      <c r="C6" t="s">
        <v>91</v>
      </c>
    </row>
    <row r="8" spans="1:22" x14ac:dyDescent="0.25">
      <c r="B8" t="s">
        <v>79</v>
      </c>
    </row>
    <row r="9" spans="1:22" x14ac:dyDescent="0.25">
      <c r="B9">
        <v>1</v>
      </c>
      <c r="C9" s="101" t="s">
        <v>102</v>
      </c>
      <c r="D9" s="101"/>
      <c r="E9" s="101"/>
      <c r="F9" s="101"/>
      <c r="G9" s="101"/>
      <c r="H9" s="101"/>
      <c r="I9" s="101"/>
      <c r="J9" s="101"/>
      <c r="K9" s="101"/>
      <c r="L9" s="101"/>
      <c r="M9" s="101"/>
      <c r="N9" s="101"/>
      <c r="O9" s="101"/>
      <c r="P9" s="101"/>
      <c r="Q9" s="101"/>
      <c r="R9" s="101"/>
      <c r="S9" s="101"/>
      <c r="T9" s="101"/>
      <c r="U9" s="101"/>
      <c r="V9" s="101"/>
    </row>
    <row r="10" spans="1:22" x14ac:dyDescent="0.25">
      <c r="C10" s="101"/>
      <c r="D10" s="101"/>
      <c r="E10" s="101"/>
      <c r="F10" s="101"/>
      <c r="G10" s="101"/>
      <c r="H10" s="101"/>
      <c r="I10" s="101"/>
      <c r="J10" s="101"/>
      <c r="K10" s="101"/>
      <c r="L10" s="101"/>
      <c r="M10" s="101"/>
      <c r="N10" s="101"/>
      <c r="O10" s="101"/>
      <c r="P10" s="101"/>
      <c r="Q10" s="101"/>
      <c r="R10" s="101"/>
      <c r="S10" s="101"/>
      <c r="T10" s="101"/>
      <c r="U10" s="101"/>
      <c r="V10" s="101"/>
    </row>
    <row r="11" spans="1:22" x14ac:dyDescent="0.25">
      <c r="C11" s="101"/>
      <c r="D11" s="101"/>
      <c r="E11" s="101"/>
      <c r="F11" s="101"/>
      <c r="G11" s="101"/>
      <c r="H11" s="101"/>
      <c r="I11" s="101"/>
      <c r="J11" s="101"/>
      <c r="K11" s="101"/>
      <c r="L11" s="101"/>
      <c r="M11" s="101"/>
      <c r="N11" s="101"/>
      <c r="O11" s="101"/>
      <c r="P11" s="101"/>
      <c r="Q11" s="101"/>
      <c r="R11" s="101"/>
      <c r="S11" s="101"/>
      <c r="T11" s="101"/>
      <c r="U11" s="101"/>
      <c r="V11" s="101"/>
    </row>
    <row r="12" spans="1:22" x14ac:dyDescent="0.25">
      <c r="C12" s="101"/>
      <c r="D12" s="101"/>
      <c r="E12" s="101"/>
      <c r="F12" s="101"/>
      <c r="G12" s="101"/>
      <c r="H12" s="101"/>
      <c r="I12" s="101"/>
      <c r="J12" s="101"/>
      <c r="K12" s="101"/>
      <c r="L12" s="101"/>
      <c r="M12" s="101"/>
      <c r="N12" s="101"/>
      <c r="O12" s="101"/>
      <c r="P12" s="101"/>
      <c r="Q12" s="101"/>
      <c r="R12" s="101"/>
      <c r="S12" s="101"/>
      <c r="T12" s="101"/>
      <c r="U12" s="101"/>
      <c r="V12" s="101"/>
    </row>
    <row r="26" spans="2:15" x14ac:dyDescent="0.25">
      <c r="B26">
        <v>2</v>
      </c>
      <c r="C26" t="s">
        <v>103</v>
      </c>
    </row>
    <row r="27" spans="2:15" x14ac:dyDescent="0.25">
      <c r="B27">
        <v>3</v>
      </c>
      <c r="C27" t="s">
        <v>78</v>
      </c>
    </row>
    <row r="29" spans="2:15" x14ac:dyDescent="0.25">
      <c r="D29" s="67" t="s">
        <v>116</v>
      </c>
      <c r="O29" s="69"/>
    </row>
    <row r="31" spans="2:15" x14ac:dyDescent="0.25">
      <c r="B31" t="s">
        <v>44</v>
      </c>
    </row>
    <row r="32" spans="2:15" x14ac:dyDescent="0.25">
      <c r="B32">
        <v>1</v>
      </c>
      <c r="C32" t="s">
        <v>67</v>
      </c>
    </row>
    <row r="33" spans="2:13" x14ac:dyDescent="0.25">
      <c r="B33">
        <v>2</v>
      </c>
      <c r="C33" s="47" t="s">
        <v>70</v>
      </c>
      <c r="D33" s="67"/>
      <c r="E33" s="67"/>
      <c r="F33" s="67"/>
      <c r="G33" s="67"/>
      <c r="H33" s="67"/>
      <c r="I33" s="67"/>
      <c r="J33" s="67"/>
      <c r="K33" s="67"/>
      <c r="L33" s="67"/>
      <c r="M33" s="67"/>
    </row>
    <row r="34" spans="2:13" x14ac:dyDescent="0.25">
      <c r="B34">
        <v>3</v>
      </c>
      <c r="C34" s="47" t="s">
        <v>101</v>
      </c>
      <c r="D34" s="11"/>
      <c r="E34" s="11"/>
      <c r="F34" s="11"/>
      <c r="G34" s="11"/>
      <c r="H34" s="11"/>
      <c r="I34" s="11"/>
      <c r="J34" s="11"/>
      <c r="K34" s="11"/>
      <c r="L34" s="11"/>
      <c r="M34" s="11"/>
    </row>
    <row r="35" spans="2:13" x14ac:dyDescent="0.25">
      <c r="B35">
        <v>4</v>
      </c>
      <c r="C35" t="s">
        <v>104</v>
      </c>
    </row>
    <row r="36" spans="2:13" x14ac:dyDescent="0.25">
      <c r="B36">
        <v>5</v>
      </c>
      <c r="C36" t="s">
        <v>80</v>
      </c>
    </row>
    <row r="37" spans="2:13" x14ac:dyDescent="0.25">
      <c r="B37">
        <v>6</v>
      </c>
      <c r="C37" t="s">
        <v>69</v>
      </c>
    </row>
    <row r="38" spans="2:13" x14ac:dyDescent="0.25">
      <c r="B38">
        <v>7</v>
      </c>
      <c r="C38" t="s">
        <v>68</v>
      </c>
    </row>
  </sheetData>
  <mergeCells count="1">
    <mergeCell ref="C9:V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C8D88-EA55-49CB-997D-086DD0D8DD81}">
  <dimension ref="B2:O36"/>
  <sheetViews>
    <sheetView workbookViewId="0"/>
  </sheetViews>
  <sheetFormatPr defaultRowHeight="15" x14ac:dyDescent="0.25"/>
  <cols>
    <col min="2" max="2" width="8" customWidth="1"/>
    <col min="3" max="3" width="19" bestFit="1" customWidth="1"/>
    <col min="4" max="4" width="18" bestFit="1" customWidth="1"/>
    <col min="5" max="5" width="27.42578125" bestFit="1" customWidth="1"/>
    <col min="6" max="6" width="10.7109375" bestFit="1" customWidth="1"/>
    <col min="7" max="7" width="17.85546875" bestFit="1" customWidth="1"/>
    <col min="8" max="8" width="12.42578125" bestFit="1" customWidth="1"/>
    <col min="9" max="9" width="21.85546875" bestFit="1" customWidth="1"/>
    <col min="10" max="10" width="18.7109375" bestFit="1" customWidth="1"/>
    <col min="11" max="11" width="21.85546875" bestFit="1" customWidth="1"/>
    <col min="12" max="12" width="13.140625" customWidth="1"/>
    <col min="13" max="13" width="14.7109375" customWidth="1"/>
    <col min="14" max="14" width="12.5703125" customWidth="1"/>
  </cols>
  <sheetData>
    <row r="2" spans="2:14" ht="15" customHeight="1" x14ac:dyDescent="0.25">
      <c r="B2" s="101" t="s">
        <v>117</v>
      </c>
      <c r="C2" s="101"/>
      <c r="D2" s="101"/>
      <c r="E2" s="101"/>
      <c r="F2" s="101"/>
      <c r="G2" s="101"/>
      <c r="H2" s="101"/>
      <c r="I2" s="101"/>
      <c r="J2" s="101"/>
    </row>
    <row r="3" spans="2:14" x14ac:dyDescent="0.25">
      <c r="B3" s="101"/>
      <c r="C3" s="101"/>
      <c r="D3" s="101"/>
      <c r="E3" s="101"/>
      <c r="F3" s="101"/>
      <c r="G3" s="101"/>
      <c r="H3" s="101"/>
      <c r="I3" s="101"/>
      <c r="J3" s="101"/>
    </row>
    <row r="4" spans="2:14" x14ac:dyDescent="0.25">
      <c r="B4" s="101"/>
      <c r="C4" s="101"/>
      <c r="D4" s="101"/>
      <c r="E4" s="101"/>
      <c r="F4" s="101"/>
      <c r="G4" s="101"/>
      <c r="H4" s="101"/>
      <c r="I4" s="101"/>
      <c r="J4" s="101"/>
      <c r="K4" s="85"/>
      <c r="L4" s="85"/>
      <c r="M4" s="85"/>
      <c r="N4" s="85"/>
    </row>
    <row r="5" spans="2:14" x14ac:dyDescent="0.25">
      <c r="B5" s="101"/>
      <c r="C5" s="101"/>
      <c r="D5" s="101"/>
      <c r="E5" s="101"/>
      <c r="F5" s="101"/>
      <c r="G5" s="101"/>
      <c r="H5" s="101"/>
      <c r="I5" s="101"/>
      <c r="J5" s="101"/>
      <c r="K5" s="85"/>
      <c r="L5" s="85"/>
      <c r="M5" s="85"/>
      <c r="N5" s="85"/>
    </row>
    <row r="7" spans="2:14" x14ac:dyDescent="0.25">
      <c r="B7" s="11" t="s">
        <v>118</v>
      </c>
    </row>
    <row r="8" spans="2:14" ht="15" customHeight="1" x14ac:dyDescent="0.25">
      <c r="B8" s="102" t="s">
        <v>119</v>
      </c>
      <c r="C8" s="102"/>
      <c r="D8" s="102"/>
      <c r="E8" s="102"/>
      <c r="F8" s="102"/>
      <c r="G8" s="102"/>
      <c r="H8" s="102"/>
      <c r="I8" s="102"/>
      <c r="J8" s="102"/>
      <c r="K8" s="67"/>
      <c r="L8" s="67"/>
      <c r="M8" s="67"/>
      <c r="N8" s="67"/>
    </row>
    <row r="9" spans="2:14" x14ac:dyDescent="0.25">
      <c r="B9" s="102"/>
      <c r="C9" s="102"/>
      <c r="D9" s="102"/>
      <c r="E9" s="102"/>
      <c r="F9" s="102"/>
      <c r="G9" s="102"/>
      <c r="H9" s="102"/>
      <c r="I9" s="102"/>
      <c r="J9" s="102"/>
      <c r="K9" s="67"/>
      <c r="L9" s="67"/>
      <c r="M9" s="67"/>
      <c r="N9" s="67"/>
    </row>
    <row r="10" spans="2:14" x14ac:dyDescent="0.25">
      <c r="C10" s="11"/>
      <c r="D10" s="11"/>
      <c r="E10" s="11"/>
      <c r="F10" s="11"/>
      <c r="G10" s="11"/>
    </row>
    <row r="11" spans="2:14" x14ac:dyDescent="0.25">
      <c r="B11" s="84"/>
      <c r="C11" s="79" t="s">
        <v>54</v>
      </c>
      <c r="D11" s="79" t="s">
        <v>83</v>
      </c>
      <c r="E11" s="79" t="s">
        <v>105</v>
      </c>
      <c r="F11" s="79" t="s">
        <v>93</v>
      </c>
      <c r="G11" s="97" t="s">
        <v>94</v>
      </c>
    </row>
    <row r="12" spans="2:14" x14ac:dyDescent="0.25">
      <c r="B12" s="103" t="s">
        <v>95</v>
      </c>
      <c r="C12" s="11" t="s">
        <v>0</v>
      </c>
      <c r="D12" t="s">
        <v>84</v>
      </c>
      <c r="E12" t="s">
        <v>125</v>
      </c>
      <c r="F12" s="72">
        <v>44838</v>
      </c>
      <c r="G12" s="74">
        <f>F12+1</f>
        <v>44839</v>
      </c>
    </row>
    <row r="13" spans="2:14" x14ac:dyDescent="0.25">
      <c r="B13" s="104"/>
      <c r="C13" s="11" t="s">
        <v>1</v>
      </c>
      <c r="D13" t="s">
        <v>85</v>
      </c>
      <c r="E13" t="s">
        <v>126</v>
      </c>
      <c r="F13" s="72">
        <v>44866</v>
      </c>
      <c r="G13" s="74">
        <f t="shared" ref="G13:G20" si="0">F13+1</f>
        <v>44867</v>
      </c>
    </row>
    <row r="14" spans="2:14" x14ac:dyDescent="0.25">
      <c r="B14" s="104"/>
      <c r="C14" s="11" t="s">
        <v>2</v>
      </c>
      <c r="D14" t="s">
        <v>86</v>
      </c>
      <c r="E14" t="s">
        <v>127</v>
      </c>
      <c r="F14" s="72">
        <v>44894</v>
      </c>
      <c r="G14" s="74">
        <f t="shared" si="0"/>
        <v>44895</v>
      </c>
    </row>
    <row r="15" spans="2:14" ht="15.75" thickBot="1" x14ac:dyDescent="0.3">
      <c r="B15" s="106"/>
      <c r="C15" s="94" t="s">
        <v>6</v>
      </c>
      <c r="D15" s="96" t="s">
        <v>129</v>
      </c>
      <c r="E15" s="96" t="s">
        <v>128</v>
      </c>
      <c r="F15" s="95">
        <v>44936</v>
      </c>
      <c r="G15" s="98">
        <f t="shared" si="0"/>
        <v>44937</v>
      </c>
      <c r="H15" s="11" t="s">
        <v>123</v>
      </c>
    </row>
    <row r="16" spans="2:14" x14ac:dyDescent="0.25">
      <c r="B16" s="107" t="s">
        <v>96</v>
      </c>
      <c r="C16" s="11" t="s">
        <v>7</v>
      </c>
      <c r="D16" t="s">
        <v>130</v>
      </c>
      <c r="E16" t="s">
        <v>131</v>
      </c>
      <c r="F16" s="72">
        <v>44964</v>
      </c>
      <c r="G16" s="74">
        <f t="shared" si="0"/>
        <v>44965</v>
      </c>
    </row>
    <row r="17" spans="2:15" x14ac:dyDescent="0.25">
      <c r="B17" s="104"/>
      <c r="C17" s="11" t="s">
        <v>12</v>
      </c>
      <c r="D17" t="s">
        <v>87</v>
      </c>
      <c r="E17" t="s">
        <v>132</v>
      </c>
      <c r="F17" s="72">
        <v>44992</v>
      </c>
      <c r="G17" s="74">
        <f t="shared" si="0"/>
        <v>44993</v>
      </c>
    </row>
    <row r="18" spans="2:15" x14ac:dyDescent="0.25">
      <c r="B18" s="104"/>
      <c r="C18" s="11" t="s">
        <v>13</v>
      </c>
      <c r="D18" t="s">
        <v>88</v>
      </c>
      <c r="E18" t="s">
        <v>133</v>
      </c>
      <c r="F18" s="72">
        <v>45020</v>
      </c>
      <c r="G18" s="74">
        <f t="shared" si="0"/>
        <v>45021</v>
      </c>
    </row>
    <row r="19" spans="2:15" x14ac:dyDescent="0.25">
      <c r="B19" s="104"/>
      <c r="C19" s="11" t="s">
        <v>14</v>
      </c>
      <c r="D19" t="s">
        <v>89</v>
      </c>
      <c r="E19" t="s">
        <v>134</v>
      </c>
      <c r="F19" s="72">
        <v>45048</v>
      </c>
      <c r="G19" s="74">
        <f t="shared" si="0"/>
        <v>45049</v>
      </c>
      <c r="I19" s="47"/>
      <c r="J19" s="47"/>
      <c r="K19" s="47"/>
      <c r="L19" s="47"/>
      <c r="M19" s="47"/>
      <c r="N19" s="47"/>
      <c r="O19" s="47"/>
    </row>
    <row r="20" spans="2:15" x14ac:dyDescent="0.25">
      <c r="B20" s="105"/>
      <c r="C20" s="68" t="s">
        <v>15</v>
      </c>
      <c r="D20" s="99" t="s">
        <v>92</v>
      </c>
      <c r="E20" s="99" t="s">
        <v>135</v>
      </c>
      <c r="F20" s="71">
        <v>45077</v>
      </c>
      <c r="G20" s="75">
        <f t="shared" si="0"/>
        <v>45078</v>
      </c>
      <c r="H20" s="67" t="s">
        <v>124</v>
      </c>
      <c r="I20" s="47"/>
      <c r="J20" s="47"/>
      <c r="K20" s="47"/>
      <c r="L20" s="47"/>
      <c r="M20" s="47"/>
      <c r="N20" s="47"/>
      <c r="O20" s="47"/>
    </row>
    <row r="21" spans="2:15" x14ac:dyDescent="0.25">
      <c r="C21" s="11"/>
      <c r="D21" s="11"/>
      <c r="E21" s="11"/>
      <c r="F21" s="72"/>
      <c r="G21" s="72"/>
      <c r="I21" s="47"/>
      <c r="J21" s="47"/>
      <c r="K21" s="47"/>
      <c r="L21" s="47"/>
      <c r="M21" s="47"/>
      <c r="N21" s="47"/>
      <c r="O21" s="47"/>
    </row>
    <row r="22" spans="2:15" ht="15" customHeight="1" x14ac:dyDescent="0.25">
      <c r="B22" s="102" t="s">
        <v>120</v>
      </c>
      <c r="C22" s="102"/>
      <c r="D22" s="102"/>
      <c r="E22" s="102"/>
      <c r="F22" s="102"/>
      <c r="G22" s="102"/>
      <c r="H22" s="102"/>
      <c r="I22" s="102"/>
      <c r="J22" s="102"/>
      <c r="K22" s="67"/>
      <c r="L22" s="67"/>
      <c r="M22" s="67"/>
      <c r="N22" s="67"/>
    </row>
    <row r="23" spans="2:15" x14ac:dyDescent="0.25">
      <c r="B23" s="102"/>
      <c r="C23" s="102"/>
      <c r="D23" s="102"/>
      <c r="E23" s="102"/>
      <c r="F23" s="102"/>
      <c r="G23" s="102"/>
      <c r="H23" s="102"/>
      <c r="I23" s="102"/>
      <c r="J23" s="102"/>
      <c r="K23" s="67"/>
      <c r="L23" s="67"/>
      <c r="M23" s="67"/>
      <c r="N23" s="67"/>
    </row>
    <row r="24" spans="2:15" x14ac:dyDescent="0.25">
      <c r="C24" s="11"/>
      <c r="D24" s="72"/>
      <c r="E24" s="72"/>
      <c r="G24" s="47"/>
      <c r="H24" s="47"/>
      <c r="I24" s="47"/>
      <c r="J24" s="47"/>
      <c r="K24" s="47"/>
      <c r="L24" s="47"/>
      <c r="M24" s="47"/>
    </row>
    <row r="25" spans="2:15" x14ac:dyDescent="0.25">
      <c r="B25" s="11" t="s">
        <v>136</v>
      </c>
      <c r="C25" s="11"/>
      <c r="D25" s="72"/>
      <c r="E25" s="72"/>
      <c r="G25" s="47"/>
      <c r="H25" s="47"/>
      <c r="I25" s="47"/>
      <c r="J25" s="47"/>
      <c r="K25" s="47"/>
      <c r="L25" s="47"/>
      <c r="M25" s="47"/>
    </row>
    <row r="26" spans="2:15" x14ac:dyDescent="0.25">
      <c r="C26" s="11"/>
      <c r="D26" s="72"/>
      <c r="E26" s="72"/>
      <c r="G26" s="47"/>
      <c r="H26" s="47"/>
      <c r="I26" s="47"/>
      <c r="J26" s="47"/>
      <c r="K26" s="47"/>
      <c r="L26" s="47"/>
      <c r="M26" s="47"/>
    </row>
    <row r="27" spans="2:15" x14ac:dyDescent="0.25">
      <c r="B27" s="84"/>
      <c r="C27" s="78" t="s">
        <v>107</v>
      </c>
      <c r="D27" s="79" t="s">
        <v>108</v>
      </c>
      <c r="E27" s="83" t="s">
        <v>109</v>
      </c>
      <c r="G27" s="47"/>
      <c r="H27" s="47"/>
      <c r="I27" s="47"/>
      <c r="J27" s="47"/>
      <c r="K27" s="47"/>
      <c r="L27" s="47"/>
      <c r="M27" s="47"/>
    </row>
    <row r="28" spans="2:15" x14ac:dyDescent="0.25">
      <c r="B28" s="103" t="s">
        <v>95</v>
      </c>
      <c r="C28" s="80" t="s">
        <v>0</v>
      </c>
      <c r="D28" s="66">
        <v>0</v>
      </c>
      <c r="E28" s="81"/>
      <c r="G28" s="47"/>
      <c r="H28" s="47"/>
      <c r="I28" s="47"/>
      <c r="J28" s="47"/>
      <c r="K28" s="47"/>
      <c r="L28" s="47"/>
      <c r="M28" s="47"/>
    </row>
    <row r="29" spans="2:15" x14ac:dyDescent="0.25">
      <c r="B29" s="104"/>
      <c r="C29" s="80" t="s">
        <v>1</v>
      </c>
      <c r="D29" s="66">
        <v>1333.33</v>
      </c>
      <c r="E29" s="81" t="s">
        <v>110</v>
      </c>
      <c r="G29" s="47"/>
      <c r="H29" s="47"/>
      <c r="I29" s="47"/>
      <c r="J29" s="47"/>
      <c r="K29" s="47"/>
      <c r="L29" s="47"/>
      <c r="M29" s="47"/>
    </row>
    <row r="30" spans="2:15" x14ac:dyDescent="0.25">
      <c r="B30" s="104"/>
      <c r="C30" s="80" t="s">
        <v>2</v>
      </c>
      <c r="D30" s="66">
        <f>1333.33+1333.33</f>
        <v>2666.66</v>
      </c>
      <c r="E30" s="81" t="s">
        <v>111</v>
      </c>
      <c r="G30" s="47"/>
      <c r="H30" s="47"/>
      <c r="I30" s="47"/>
      <c r="J30" s="47"/>
      <c r="K30" s="47"/>
      <c r="L30" s="47"/>
      <c r="M30" s="47"/>
    </row>
    <row r="31" spans="2:15" x14ac:dyDescent="0.25">
      <c r="B31" s="104"/>
      <c r="C31" s="80" t="s">
        <v>6</v>
      </c>
      <c r="D31" s="66">
        <v>0</v>
      </c>
      <c r="E31" s="81"/>
      <c r="G31" s="47"/>
      <c r="H31" s="47"/>
      <c r="I31" s="47"/>
      <c r="J31" s="47"/>
      <c r="K31" s="47"/>
      <c r="L31" s="47"/>
      <c r="M31" s="47"/>
    </row>
    <row r="32" spans="2:15" x14ac:dyDescent="0.25">
      <c r="B32" s="105"/>
      <c r="C32" s="73" t="s">
        <v>7</v>
      </c>
      <c r="D32" s="77">
        <v>2000.01</v>
      </c>
      <c r="E32" s="82" t="s">
        <v>121</v>
      </c>
      <c r="G32" s="47"/>
      <c r="H32" s="47"/>
      <c r="I32" s="47"/>
      <c r="J32" s="47"/>
      <c r="K32" s="47"/>
      <c r="L32" s="47"/>
      <c r="M32" s="47"/>
    </row>
    <row r="33" spans="2:13" x14ac:dyDescent="0.25">
      <c r="B33" s="103" t="s">
        <v>96</v>
      </c>
      <c r="C33" s="80" t="s">
        <v>12</v>
      </c>
      <c r="D33" s="66">
        <v>1333.33</v>
      </c>
      <c r="E33" s="81" t="s">
        <v>122</v>
      </c>
      <c r="G33" s="47"/>
      <c r="H33" s="47"/>
      <c r="I33" s="47"/>
      <c r="J33" s="47"/>
      <c r="K33" s="47"/>
      <c r="L33" s="47"/>
      <c r="M33" s="47"/>
    </row>
    <row r="34" spans="2:13" x14ac:dyDescent="0.25">
      <c r="B34" s="104"/>
      <c r="C34" s="80" t="s">
        <v>13</v>
      </c>
      <c r="D34" s="66">
        <v>1333.33</v>
      </c>
      <c r="E34" s="81" t="s">
        <v>112</v>
      </c>
      <c r="G34" s="47"/>
      <c r="H34" s="47"/>
      <c r="I34" s="47"/>
      <c r="J34" s="47"/>
      <c r="K34" s="47"/>
      <c r="L34" s="47"/>
      <c r="M34" s="47"/>
    </row>
    <row r="35" spans="2:13" x14ac:dyDescent="0.25">
      <c r="B35" s="104"/>
      <c r="C35" s="80" t="s">
        <v>14</v>
      </c>
      <c r="D35" s="66">
        <v>1333.33</v>
      </c>
      <c r="E35" s="81" t="s">
        <v>113</v>
      </c>
      <c r="G35" s="47"/>
      <c r="H35" s="47"/>
      <c r="I35" s="47"/>
      <c r="J35" s="47"/>
      <c r="K35" s="47"/>
      <c r="L35" s="47"/>
      <c r="M35" s="47"/>
    </row>
    <row r="36" spans="2:13" x14ac:dyDescent="0.25">
      <c r="B36" s="105"/>
      <c r="C36" s="73" t="s">
        <v>15</v>
      </c>
      <c r="D36" s="77">
        <v>2000.01</v>
      </c>
      <c r="E36" s="82" t="s">
        <v>114</v>
      </c>
      <c r="F36" s="47"/>
      <c r="G36" s="47"/>
    </row>
  </sheetData>
  <mergeCells count="7">
    <mergeCell ref="B2:J5"/>
    <mergeCell ref="B8:J9"/>
    <mergeCell ref="B22:J23"/>
    <mergeCell ref="B28:B32"/>
    <mergeCell ref="B33:B36"/>
    <mergeCell ref="B12:B15"/>
    <mergeCell ref="B16:B2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2"/>
  <sheetViews>
    <sheetView workbookViewId="0">
      <selection activeCell="J3" sqref="J3"/>
    </sheetView>
  </sheetViews>
  <sheetFormatPr defaultRowHeight="15" x14ac:dyDescent="0.25"/>
  <cols>
    <col min="2" max="2" width="29.7109375" bestFit="1" customWidth="1"/>
    <col min="3" max="3" width="15.5703125" bestFit="1" customWidth="1"/>
    <col min="4" max="4" width="11.42578125" bestFit="1" customWidth="1"/>
    <col min="5" max="5" width="16.85546875" customWidth="1"/>
    <col min="6" max="6" width="14.28515625" bestFit="1" customWidth="1"/>
    <col min="7" max="7" width="12.85546875" bestFit="1" customWidth="1"/>
    <col min="8" max="8" width="25.140625" customWidth="1"/>
    <col min="9" max="9" width="15.5703125" style="47" bestFit="1" customWidth="1"/>
    <col min="10" max="10" width="10.5703125" style="47" bestFit="1" customWidth="1"/>
    <col min="11" max="11" width="17.140625" style="47" customWidth="1"/>
    <col min="12" max="12" width="14.28515625" style="47" bestFit="1" customWidth="1"/>
    <col min="13" max="17" width="9.140625" style="47"/>
  </cols>
  <sheetData>
    <row r="1" spans="1:13" x14ac:dyDescent="0.25">
      <c r="B1" s="108" t="s">
        <v>72</v>
      </c>
      <c r="C1" s="108"/>
      <c r="D1" s="108"/>
      <c r="E1" s="108"/>
      <c r="H1" s="108" t="s">
        <v>98</v>
      </c>
      <c r="I1" s="108"/>
      <c r="J1" s="108"/>
      <c r="K1" s="108"/>
    </row>
    <row r="2" spans="1:13" x14ac:dyDescent="0.25">
      <c r="A2" s="11" t="s">
        <v>24</v>
      </c>
      <c r="B2" s="11" t="s">
        <v>19</v>
      </c>
      <c r="C2" s="11" t="s">
        <v>18</v>
      </c>
      <c r="D2" s="11" t="s">
        <v>99</v>
      </c>
      <c r="E2" s="56" t="s">
        <v>100</v>
      </c>
      <c r="G2" s="11" t="s">
        <v>24</v>
      </c>
      <c r="H2" s="11" t="s">
        <v>19</v>
      </c>
      <c r="I2" s="47" t="s">
        <v>18</v>
      </c>
      <c r="J2" s="47" t="s">
        <v>99</v>
      </c>
      <c r="K2" s="86" t="s">
        <v>100</v>
      </c>
    </row>
    <row r="3" spans="1:13" x14ac:dyDescent="0.25">
      <c r="A3" t="s">
        <v>25</v>
      </c>
      <c r="B3" t="s">
        <v>16</v>
      </c>
      <c r="C3" s="48">
        <v>1232</v>
      </c>
      <c r="D3" s="50">
        <v>42230</v>
      </c>
      <c r="E3" s="76">
        <f>D3/1560</f>
        <v>27.070512820512821</v>
      </c>
      <c r="F3" s="66"/>
      <c r="G3" t="s">
        <v>27</v>
      </c>
      <c r="H3" t="s">
        <v>16</v>
      </c>
      <c r="I3" s="87">
        <v>1231</v>
      </c>
      <c r="J3" s="122">
        <v>58000</v>
      </c>
      <c r="K3" s="88">
        <f>J3/2080</f>
        <v>27.884615384615383</v>
      </c>
      <c r="L3" s="89"/>
    </row>
    <row r="4" spans="1:13" x14ac:dyDescent="0.25">
      <c r="A4" t="s">
        <v>26</v>
      </c>
      <c r="B4" t="s">
        <v>71</v>
      </c>
      <c r="C4" s="48">
        <v>1212</v>
      </c>
      <c r="D4" s="49">
        <v>42230</v>
      </c>
      <c r="E4" s="76">
        <f>D4/1560</f>
        <v>27.070512820512821</v>
      </c>
      <c r="G4" t="s">
        <v>28</v>
      </c>
      <c r="H4" t="s">
        <v>71</v>
      </c>
      <c r="I4" s="87">
        <v>1211</v>
      </c>
      <c r="J4" s="50">
        <v>51616</v>
      </c>
      <c r="K4" s="88">
        <f>J4/2080</f>
        <v>24.815384615384616</v>
      </c>
      <c r="M4" s="90"/>
    </row>
    <row r="5" spans="1:13" x14ac:dyDescent="0.25">
      <c r="A5" t="s">
        <v>73</v>
      </c>
      <c r="B5" t="s">
        <v>71</v>
      </c>
      <c r="C5" s="48" t="s">
        <v>77</v>
      </c>
      <c r="D5" s="49">
        <v>27.070499999999999</v>
      </c>
      <c r="E5" s="76">
        <f>D5</f>
        <v>27.070499999999999</v>
      </c>
      <c r="G5" t="s">
        <v>74</v>
      </c>
      <c r="H5" t="s">
        <v>71</v>
      </c>
      <c r="I5" s="87" t="s">
        <v>76</v>
      </c>
      <c r="J5" s="50">
        <v>24.8154</v>
      </c>
      <c r="K5" s="88">
        <f>J5</f>
        <v>24.8154</v>
      </c>
      <c r="M5" s="90"/>
    </row>
    <row r="6" spans="1:13" x14ac:dyDescent="0.25">
      <c r="A6" t="s">
        <v>11</v>
      </c>
      <c r="B6" t="s">
        <v>17</v>
      </c>
      <c r="C6" s="48">
        <v>1222</v>
      </c>
      <c r="D6" s="50">
        <v>42230</v>
      </c>
      <c r="E6" s="76">
        <f>D6/1560</f>
        <v>27.070512820512821</v>
      </c>
    </row>
    <row r="7" spans="1:13" x14ac:dyDescent="0.25">
      <c r="A7" t="s">
        <v>37</v>
      </c>
      <c r="B7" t="s">
        <v>38</v>
      </c>
      <c r="C7" s="48">
        <v>1222</v>
      </c>
      <c r="D7" s="49">
        <v>46350</v>
      </c>
      <c r="E7" s="76">
        <f>D7/1560</f>
        <v>29.71153846153846</v>
      </c>
    </row>
    <row r="8" spans="1:13" x14ac:dyDescent="0.25">
      <c r="J8" s="89"/>
    </row>
    <row r="9" spans="1:13" x14ac:dyDescent="0.25">
      <c r="B9" s="12" t="s">
        <v>137</v>
      </c>
      <c r="C9" s="12"/>
      <c r="H9" s="67"/>
    </row>
    <row r="10" spans="1:13" x14ac:dyDescent="0.25">
      <c r="E10" s="4"/>
    </row>
    <row r="11" spans="1:13" x14ac:dyDescent="0.25">
      <c r="B11" t="s">
        <v>21</v>
      </c>
    </row>
    <row r="12" spans="1:13" x14ac:dyDescent="0.25">
      <c r="B12" t="s">
        <v>22</v>
      </c>
    </row>
    <row r="13" spans="1:13" x14ac:dyDescent="0.25">
      <c r="B13" t="s">
        <v>81</v>
      </c>
      <c r="L13" s="100"/>
    </row>
    <row r="14" spans="1:13" x14ac:dyDescent="0.25">
      <c r="B14" t="s">
        <v>29</v>
      </c>
      <c r="L14" s="100"/>
    </row>
    <row r="15" spans="1:13" x14ac:dyDescent="0.25">
      <c r="L15" s="100"/>
    </row>
    <row r="16" spans="1:13" x14ac:dyDescent="0.25">
      <c r="A16" s="115" t="s">
        <v>90</v>
      </c>
      <c r="B16" s="115"/>
      <c r="C16" s="115"/>
      <c r="D16" s="115"/>
      <c r="E16" s="115"/>
      <c r="F16" s="115"/>
      <c r="G16" s="115"/>
      <c r="H16" s="115"/>
      <c r="L16" s="100"/>
    </row>
    <row r="17" spans="1:18" ht="15.75" thickBot="1" x14ac:dyDescent="0.3">
      <c r="A17" s="22"/>
      <c r="B17" s="23"/>
      <c r="C17" s="23"/>
      <c r="D17" s="23"/>
      <c r="E17" s="23"/>
      <c r="F17" s="23"/>
      <c r="G17" s="23"/>
      <c r="H17" s="24"/>
      <c r="L17" s="100"/>
    </row>
    <row r="18" spans="1:18" x14ac:dyDescent="0.25">
      <c r="A18" s="119" t="s">
        <v>31</v>
      </c>
      <c r="B18" s="120"/>
      <c r="C18" s="120"/>
      <c r="D18" s="120"/>
      <c r="E18" s="120"/>
      <c r="F18" s="120"/>
      <c r="G18" s="120"/>
      <c r="H18" s="121"/>
      <c r="L18" s="100"/>
    </row>
    <row r="19" spans="1:18" x14ac:dyDescent="0.25">
      <c r="A19" s="29"/>
      <c r="B19" s="52"/>
      <c r="C19" s="52"/>
      <c r="D19" s="52"/>
      <c r="E19" s="52"/>
      <c r="F19" s="52"/>
      <c r="G19" s="52"/>
      <c r="H19" s="27"/>
      <c r="L19" s="90"/>
    </row>
    <row r="20" spans="1:18" ht="15" customHeight="1" x14ac:dyDescent="0.25">
      <c r="A20" s="29"/>
      <c r="B20" s="52"/>
      <c r="C20" s="58" t="s">
        <v>75</v>
      </c>
      <c r="D20" s="52">
        <v>20</v>
      </c>
      <c r="E20" s="52">
        <v>25</v>
      </c>
      <c r="F20" s="52">
        <v>20</v>
      </c>
      <c r="G20" s="52">
        <v>25</v>
      </c>
      <c r="H20" s="27">
        <v>0</v>
      </c>
      <c r="L20" s="90"/>
      <c r="R20" s="67"/>
    </row>
    <row r="21" spans="1:18" x14ac:dyDescent="0.25">
      <c r="A21" s="26" t="s">
        <v>106</v>
      </c>
      <c r="B21" s="52"/>
      <c r="C21" s="58" t="s">
        <v>82</v>
      </c>
      <c r="D21" s="52">
        <v>20</v>
      </c>
      <c r="E21" s="52">
        <v>20</v>
      </c>
      <c r="F21" s="52">
        <v>20</v>
      </c>
      <c r="G21" s="52">
        <v>30</v>
      </c>
      <c r="H21" s="27">
        <v>0</v>
      </c>
      <c r="L21" s="100"/>
      <c r="R21" s="67"/>
    </row>
    <row r="22" spans="1:18" x14ac:dyDescent="0.25">
      <c r="A22" s="26" t="s">
        <v>24</v>
      </c>
      <c r="B22" s="56" t="s">
        <v>19</v>
      </c>
      <c r="C22" s="56" t="s">
        <v>18</v>
      </c>
      <c r="D22" s="56" t="s">
        <v>0</v>
      </c>
      <c r="E22" s="56" t="s">
        <v>1</v>
      </c>
      <c r="F22" s="56" t="s">
        <v>2</v>
      </c>
      <c r="G22" s="56" t="s">
        <v>6</v>
      </c>
      <c r="H22" s="28" t="s">
        <v>7</v>
      </c>
      <c r="L22" s="100"/>
      <c r="R22" s="67"/>
    </row>
    <row r="23" spans="1:18" x14ac:dyDescent="0.25">
      <c r="A23" s="29" t="s">
        <v>25</v>
      </c>
      <c r="B23" s="52" t="s">
        <v>16</v>
      </c>
      <c r="C23" s="51">
        <v>1232</v>
      </c>
      <c r="D23" s="53">
        <f t="shared" ref="D23:H24" si="0">$E3*8*D$21</f>
        <v>4331.2820512820517</v>
      </c>
      <c r="E23" s="53">
        <f t="shared" si="0"/>
        <v>4331.2820512820517</v>
      </c>
      <c r="F23" s="53">
        <f>$E3*8*F$21</f>
        <v>4331.2820512820517</v>
      </c>
      <c r="G23" s="53">
        <f t="shared" si="0"/>
        <v>6496.9230769230771</v>
      </c>
      <c r="H23" s="30">
        <f t="shared" si="0"/>
        <v>0</v>
      </c>
      <c r="L23" s="100"/>
    </row>
    <row r="24" spans="1:18" x14ac:dyDescent="0.25">
      <c r="A24" s="29" t="s">
        <v>26</v>
      </c>
      <c r="B24" s="52" t="s">
        <v>71</v>
      </c>
      <c r="C24" s="51">
        <v>1212</v>
      </c>
      <c r="D24" s="53">
        <f t="shared" si="0"/>
        <v>4331.2820512820517</v>
      </c>
      <c r="E24" s="53">
        <f t="shared" si="0"/>
        <v>4331.2820512820517</v>
      </c>
      <c r="F24" s="53">
        <f>$E4*8*F$21</f>
        <v>4331.2820512820517</v>
      </c>
      <c r="G24" s="53">
        <f t="shared" si="0"/>
        <v>6496.9230769230771</v>
      </c>
      <c r="H24" s="30">
        <f t="shared" si="0"/>
        <v>0</v>
      </c>
      <c r="L24" s="100"/>
    </row>
    <row r="25" spans="1:18" x14ac:dyDescent="0.25">
      <c r="A25" s="29" t="s">
        <v>73</v>
      </c>
      <c r="B25" s="52" t="s">
        <v>71</v>
      </c>
      <c r="C25" s="51">
        <v>1212</v>
      </c>
      <c r="D25" s="53">
        <f>$E5*8*D$20</f>
        <v>4331.28</v>
      </c>
      <c r="E25" s="53">
        <f>$E5*8*E$20</f>
        <v>5414.0999999999995</v>
      </c>
      <c r="F25" s="53">
        <f>$E5*8*F$20</f>
        <v>4331.28</v>
      </c>
      <c r="G25" s="53">
        <f>$E5*8*G$20</f>
        <v>5414.0999999999995</v>
      </c>
      <c r="H25" s="30">
        <f>$E5*8*H$20</f>
        <v>0</v>
      </c>
      <c r="L25" s="100"/>
    </row>
    <row r="26" spans="1:18" x14ac:dyDescent="0.25">
      <c r="A26" s="29" t="s">
        <v>11</v>
      </c>
      <c r="B26" s="52" t="s">
        <v>17</v>
      </c>
      <c r="C26" s="51">
        <v>1222</v>
      </c>
      <c r="D26" s="53">
        <f t="shared" ref="D26:H27" si="1">$E6*8*D$21</f>
        <v>4331.2820512820517</v>
      </c>
      <c r="E26" s="53">
        <f t="shared" si="1"/>
        <v>4331.2820512820517</v>
      </c>
      <c r="F26" s="53">
        <f>$E6*8*F$21</f>
        <v>4331.2820512820517</v>
      </c>
      <c r="G26" s="53">
        <f t="shared" si="1"/>
        <v>6496.9230769230771</v>
      </c>
      <c r="H26" s="30">
        <f>$E6*8*H$21</f>
        <v>0</v>
      </c>
      <c r="L26" s="100"/>
    </row>
    <row r="27" spans="1:18" x14ac:dyDescent="0.25">
      <c r="A27" s="29" t="s">
        <v>37</v>
      </c>
      <c r="B27" s="52" t="s">
        <v>38</v>
      </c>
      <c r="C27" s="51">
        <v>1222</v>
      </c>
      <c r="D27" s="53">
        <f t="shared" si="1"/>
        <v>4753.8461538461534</v>
      </c>
      <c r="E27" s="53">
        <f t="shared" si="1"/>
        <v>4753.8461538461534</v>
      </c>
      <c r="F27" s="53">
        <f t="shared" si="1"/>
        <v>4753.8461538461534</v>
      </c>
      <c r="G27" s="53">
        <f t="shared" si="1"/>
        <v>7130.7692307692305</v>
      </c>
      <c r="H27" s="30">
        <f t="shared" si="1"/>
        <v>0</v>
      </c>
      <c r="J27" s="91"/>
      <c r="K27" s="91"/>
      <c r="L27" s="100"/>
      <c r="N27" s="91"/>
      <c r="O27" s="91"/>
      <c r="P27" s="91"/>
      <c r="Q27" s="91"/>
      <c r="R27" s="70"/>
    </row>
    <row r="28" spans="1:18" x14ac:dyDescent="0.25">
      <c r="A28" s="29"/>
      <c r="B28" s="52"/>
      <c r="C28" s="52"/>
      <c r="D28" s="52"/>
      <c r="E28" s="52"/>
      <c r="F28" s="52"/>
      <c r="G28" s="52"/>
      <c r="H28" s="27"/>
      <c r="J28" s="91"/>
      <c r="K28" s="91"/>
      <c r="L28" s="100"/>
      <c r="N28" s="91"/>
      <c r="O28" s="91"/>
      <c r="P28" s="91"/>
      <c r="Q28" s="91"/>
      <c r="R28" s="70"/>
    </row>
    <row r="29" spans="1:18" x14ac:dyDescent="0.25">
      <c r="A29" s="26" t="s">
        <v>97</v>
      </c>
      <c r="B29" s="52"/>
      <c r="C29" s="52"/>
      <c r="D29" s="52"/>
      <c r="E29" s="52"/>
      <c r="F29" s="52"/>
      <c r="G29" s="52"/>
      <c r="H29" s="27"/>
      <c r="J29" s="91"/>
      <c r="K29" s="91"/>
      <c r="L29" s="91"/>
      <c r="M29" s="91"/>
      <c r="N29" s="91"/>
      <c r="O29" s="91"/>
      <c r="P29" s="91"/>
      <c r="Q29" s="91"/>
      <c r="R29" s="70"/>
    </row>
    <row r="30" spans="1:18" x14ac:dyDescent="0.25">
      <c r="A30" s="26" t="s">
        <v>24</v>
      </c>
      <c r="B30" s="56" t="s">
        <v>19</v>
      </c>
      <c r="C30" s="56" t="s">
        <v>18</v>
      </c>
      <c r="D30" s="56" t="s">
        <v>0</v>
      </c>
      <c r="E30" s="56" t="s">
        <v>1</v>
      </c>
      <c r="F30" s="56" t="s">
        <v>2</v>
      </c>
      <c r="G30" s="56" t="s">
        <v>6</v>
      </c>
      <c r="H30" s="28" t="s">
        <v>7</v>
      </c>
      <c r="J30" s="91"/>
      <c r="K30" s="91"/>
      <c r="L30" s="91"/>
      <c r="M30" s="91"/>
      <c r="N30" s="91"/>
      <c r="O30" s="91"/>
      <c r="P30" s="91"/>
      <c r="Q30" s="91"/>
      <c r="R30" s="70"/>
    </row>
    <row r="31" spans="1:18" x14ac:dyDescent="0.25">
      <c r="A31" s="29" t="s">
        <v>27</v>
      </c>
      <c r="B31" s="52" t="s">
        <v>16</v>
      </c>
      <c r="C31" s="51">
        <v>1231</v>
      </c>
      <c r="D31" s="59">
        <f t="shared" ref="D31:H33" si="2">$K3*8*D$21</f>
        <v>4461.538461538461</v>
      </c>
      <c r="E31" s="59">
        <f t="shared" si="2"/>
        <v>4461.538461538461</v>
      </c>
      <c r="F31" s="59">
        <f t="shared" si="2"/>
        <v>4461.538461538461</v>
      </c>
      <c r="G31" s="59">
        <f t="shared" si="2"/>
        <v>6692.3076923076924</v>
      </c>
      <c r="H31" s="31">
        <f t="shared" si="2"/>
        <v>0</v>
      </c>
      <c r="J31" s="91"/>
      <c r="K31" s="91"/>
      <c r="L31" s="91"/>
      <c r="N31" s="91"/>
      <c r="O31" s="91"/>
      <c r="P31" s="91"/>
      <c r="Q31" s="91"/>
      <c r="R31" s="70"/>
    </row>
    <row r="32" spans="1:18" x14ac:dyDescent="0.25">
      <c r="A32" s="29" t="s">
        <v>28</v>
      </c>
      <c r="B32" s="52" t="s">
        <v>71</v>
      </c>
      <c r="C32" s="51">
        <v>1211</v>
      </c>
      <c r="D32" s="59">
        <f t="shared" si="2"/>
        <v>3970.4615384615386</v>
      </c>
      <c r="E32" s="59">
        <f t="shared" si="2"/>
        <v>3970.4615384615386</v>
      </c>
      <c r="F32" s="59">
        <f t="shared" si="2"/>
        <v>3970.4615384615386</v>
      </c>
      <c r="G32" s="59">
        <f t="shared" si="2"/>
        <v>5955.6923076923076</v>
      </c>
      <c r="H32" s="31">
        <f t="shared" si="2"/>
        <v>0</v>
      </c>
      <c r="L32" s="91"/>
    </row>
    <row r="33" spans="1:18" ht="15" customHeight="1" x14ac:dyDescent="0.25">
      <c r="A33" s="35" t="s">
        <v>74</v>
      </c>
      <c r="B33" s="36" t="s">
        <v>71</v>
      </c>
      <c r="C33" s="37">
        <v>1211</v>
      </c>
      <c r="D33" s="57">
        <f t="shared" si="2"/>
        <v>3970.4639999999999</v>
      </c>
      <c r="E33" s="57">
        <f t="shared" si="2"/>
        <v>3970.4639999999999</v>
      </c>
      <c r="F33" s="57">
        <f t="shared" si="2"/>
        <v>3970.4639999999999</v>
      </c>
      <c r="G33" s="57">
        <f t="shared" si="2"/>
        <v>5955.6959999999999</v>
      </c>
      <c r="H33" s="60">
        <f t="shared" si="2"/>
        <v>0</v>
      </c>
      <c r="R33" s="67"/>
    </row>
    <row r="34" spans="1:18" x14ac:dyDescent="0.25">
      <c r="A34" s="29"/>
      <c r="B34" s="52"/>
      <c r="C34" s="52"/>
      <c r="D34" s="59"/>
      <c r="E34" s="59"/>
      <c r="F34" s="59"/>
      <c r="G34" s="59"/>
      <c r="H34" s="31"/>
      <c r="R34" s="67"/>
    </row>
    <row r="35" spans="1:18" x14ac:dyDescent="0.25">
      <c r="A35" s="109" t="s">
        <v>32</v>
      </c>
      <c r="B35" s="110"/>
      <c r="C35" s="110"/>
      <c r="D35" s="110"/>
      <c r="E35" s="110"/>
      <c r="F35" s="110"/>
      <c r="G35" s="110"/>
      <c r="H35" s="111"/>
      <c r="R35" s="67"/>
    </row>
    <row r="36" spans="1:18" x14ac:dyDescent="0.25">
      <c r="A36" s="26"/>
      <c r="B36" s="56"/>
      <c r="C36" s="56"/>
      <c r="D36" s="56"/>
      <c r="E36" s="56"/>
      <c r="F36" s="56"/>
      <c r="G36" s="56"/>
      <c r="H36" s="28"/>
      <c r="R36" s="67"/>
    </row>
    <row r="37" spans="1:18" x14ac:dyDescent="0.25">
      <c r="A37" s="29"/>
      <c r="B37" s="52"/>
      <c r="C37" s="58" t="s">
        <v>75</v>
      </c>
      <c r="D37" s="52">
        <v>20</v>
      </c>
      <c r="E37" s="52">
        <v>20</v>
      </c>
      <c r="F37" s="52">
        <v>20</v>
      </c>
      <c r="G37" s="52">
        <v>25</v>
      </c>
      <c r="H37" s="27">
        <v>5</v>
      </c>
      <c r="R37" s="67"/>
    </row>
    <row r="38" spans="1:18" x14ac:dyDescent="0.25">
      <c r="A38" s="26" t="s">
        <v>106</v>
      </c>
      <c r="B38" s="52"/>
      <c r="C38" s="58" t="s">
        <v>82</v>
      </c>
      <c r="D38" s="52">
        <v>20</v>
      </c>
      <c r="E38" s="52">
        <v>20</v>
      </c>
      <c r="F38" s="52">
        <v>20</v>
      </c>
      <c r="G38" s="52">
        <v>20</v>
      </c>
      <c r="H38" s="27">
        <v>10</v>
      </c>
    </row>
    <row r="39" spans="1:18" x14ac:dyDescent="0.25">
      <c r="A39" s="26" t="s">
        <v>24</v>
      </c>
      <c r="B39" s="56" t="s">
        <v>19</v>
      </c>
      <c r="C39" s="56" t="s">
        <v>18</v>
      </c>
      <c r="D39" s="56" t="s">
        <v>30</v>
      </c>
      <c r="E39" s="56" t="s">
        <v>33</v>
      </c>
      <c r="F39" s="56" t="s">
        <v>34</v>
      </c>
      <c r="G39" s="56" t="s">
        <v>35</v>
      </c>
      <c r="H39" s="28" t="s">
        <v>36</v>
      </c>
    </row>
    <row r="40" spans="1:18" x14ac:dyDescent="0.25">
      <c r="A40" s="29" t="s">
        <v>25</v>
      </c>
      <c r="B40" s="52" t="s">
        <v>16</v>
      </c>
      <c r="C40" s="51">
        <v>1232</v>
      </c>
      <c r="D40" s="53">
        <f t="shared" ref="D40:H41" si="3">$E3*8*D$38</f>
        <v>4331.2820512820517</v>
      </c>
      <c r="E40" s="53">
        <f t="shared" si="3"/>
        <v>4331.2820512820517</v>
      </c>
      <c r="F40" s="53">
        <f t="shared" si="3"/>
        <v>4331.2820512820517</v>
      </c>
      <c r="G40" s="53">
        <f t="shared" si="3"/>
        <v>4331.2820512820517</v>
      </c>
      <c r="H40" s="30">
        <f t="shared" si="3"/>
        <v>2165.6410256410259</v>
      </c>
    </row>
    <row r="41" spans="1:18" x14ac:dyDescent="0.25">
      <c r="A41" s="29" t="s">
        <v>26</v>
      </c>
      <c r="B41" s="52" t="s">
        <v>71</v>
      </c>
      <c r="C41" s="51">
        <v>1212</v>
      </c>
      <c r="D41" s="53">
        <f t="shared" si="3"/>
        <v>4331.2820512820517</v>
      </c>
      <c r="E41" s="53">
        <f t="shared" si="3"/>
        <v>4331.2820512820517</v>
      </c>
      <c r="F41" s="53">
        <f t="shared" si="3"/>
        <v>4331.2820512820517</v>
      </c>
      <c r="G41" s="53">
        <f t="shared" si="3"/>
        <v>4331.2820512820517</v>
      </c>
      <c r="H41" s="30">
        <f t="shared" si="3"/>
        <v>2165.6410256410259</v>
      </c>
    </row>
    <row r="42" spans="1:18" x14ac:dyDescent="0.25">
      <c r="A42" s="29" t="s">
        <v>73</v>
      </c>
      <c r="B42" s="52" t="s">
        <v>71</v>
      </c>
      <c r="C42" s="51">
        <v>1212</v>
      </c>
      <c r="D42" s="53">
        <f>$E5*8*D$37</f>
        <v>4331.28</v>
      </c>
      <c r="E42" s="53">
        <f>$E5*8*E$37</f>
        <v>4331.28</v>
      </c>
      <c r="F42" s="53">
        <f>$E5*8*F$37</f>
        <v>4331.28</v>
      </c>
      <c r="G42" s="53">
        <f>$E5*8*G$37</f>
        <v>5414.0999999999995</v>
      </c>
      <c r="H42" s="30">
        <f>$E5*8*H$37</f>
        <v>1082.82</v>
      </c>
    </row>
    <row r="43" spans="1:18" x14ac:dyDescent="0.25">
      <c r="A43" s="29" t="s">
        <v>11</v>
      </c>
      <c r="B43" s="52" t="s">
        <v>17</v>
      </c>
      <c r="C43" s="51">
        <v>1222</v>
      </c>
      <c r="D43" s="53">
        <f t="shared" ref="D43:H44" si="4">$E6*8*D$38</f>
        <v>4331.2820512820517</v>
      </c>
      <c r="E43" s="53">
        <f t="shared" si="4"/>
        <v>4331.2820512820517</v>
      </c>
      <c r="F43" s="53">
        <f t="shared" si="4"/>
        <v>4331.2820512820517</v>
      </c>
      <c r="G43" s="53">
        <f t="shared" si="4"/>
        <v>4331.2820512820517</v>
      </c>
      <c r="H43" s="30">
        <f t="shared" si="4"/>
        <v>2165.6410256410259</v>
      </c>
    </row>
    <row r="44" spans="1:18" x14ac:dyDescent="0.25">
      <c r="A44" s="29" t="s">
        <v>37</v>
      </c>
      <c r="B44" s="52" t="s">
        <v>38</v>
      </c>
      <c r="C44" s="51">
        <v>1222</v>
      </c>
      <c r="D44" s="53">
        <f t="shared" si="4"/>
        <v>4753.8461538461534</v>
      </c>
      <c r="E44" s="53">
        <f t="shared" si="4"/>
        <v>4753.8461538461534</v>
      </c>
      <c r="F44" s="53">
        <f t="shared" si="4"/>
        <v>4753.8461538461534</v>
      </c>
      <c r="G44" s="53">
        <f t="shared" si="4"/>
        <v>4753.8461538461534</v>
      </c>
      <c r="H44" s="30">
        <f t="shared" si="4"/>
        <v>2376.9230769230767</v>
      </c>
    </row>
    <row r="45" spans="1:18" x14ac:dyDescent="0.25">
      <c r="A45" s="29"/>
      <c r="B45" s="52"/>
      <c r="C45" s="52"/>
      <c r="D45" s="52"/>
      <c r="E45" s="52"/>
      <c r="F45" s="52"/>
      <c r="G45" s="52"/>
      <c r="H45" s="27"/>
    </row>
    <row r="46" spans="1:18" x14ac:dyDescent="0.25">
      <c r="A46" s="26" t="s">
        <v>97</v>
      </c>
      <c r="B46" s="52"/>
      <c r="C46" s="52" t="s">
        <v>32</v>
      </c>
      <c r="D46" s="52"/>
      <c r="E46" s="52"/>
      <c r="F46" s="52"/>
      <c r="G46" s="52"/>
      <c r="H46" s="27"/>
    </row>
    <row r="47" spans="1:18" x14ac:dyDescent="0.25">
      <c r="A47" s="26" t="s">
        <v>24</v>
      </c>
      <c r="B47" s="56" t="s">
        <v>19</v>
      </c>
      <c r="C47" s="56" t="s">
        <v>18</v>
      </c>
      <c r="D47" s="56" t="s">
        <v>30</v>
      </c>
      <c r="E47" s="56" t="s">
        <v>33</v>
      </c>
      <c r="F47" s="56" t="s">
        <v>34</v>
      </c>
      <c r="G47" s="56" t="s">
        <v>35</v>
      </c>
      <c r="H47" s="28" t="s">
        <v>36</v>
      </c>
    </row>
    <row r="48" spans="1:18" x14ac:dyDescent="0.25">
      <c r="A48" s="29" t="s">
        <v>27</v>
      </c>
      <c r="B48" s="52" t="s">
        <v>16</v>
      </c>
      <c r="C48" s="51">
        <v>1231</v>
      </c>
      <c r="D48" s="59">
        <f t="shared" ref="D48:H49" si="5">$K3*8*D$38</f>
        <v>4461.538461538461</v>
      </c>
      <c r="E48" s="59">
        <f t="shared" si="5"/>
        <v>4461.538461538461</v>
      </c>
      <c r="F48" s="59">
        <f t="shared" si="5"/>
        <v>4461.538461538461</v>
      </c>
      <c r="G48" s="59">
        <f t="shared" si="5"/>
        <v>4461.538461538461</v>
      </c>
      <c r="H48" s="31">
        <f>$K3*8*H$38</f>
        <v>2230.7692307692305</v>
      </c>
    </row>
    <row r="49" spans="1:11" x14ac:dyDescent="0.25">
      <c r="A49" s="29" t="s">
        <v>28</v>
      </c>
      <c r="B49" s="52" t="s">
        <v>71</v>
      </c>
      <c r="C49" s="51">
        <v>1211</v>
      </c>
      <c r="D49" s="59">
        <f t="shared" si="5"/>
        <v>3970.4615384615386</v>
      </c>
      <c r="E49" s="59">
        <f t="shared" si="5"/>
        <v>3970.4615384615386</v>
      </c>
      <c r="F49" s="59">
        <f t="shared" si="5"/>
        <v>3970.4615384615386</v>
      </c>
      <c r="G49" s="59">
        <f t="shared" si="5"/>
        <v>3970.4615384615386</v>
      </c>
      <c r="H49" s="31">
        <f t="shared" si="5"/>
        <v>1985.2307692307693</v>
      </c>
    </row>
    <row r="50" spans="1:11" x14ac:dyDescent="0.25">
      <c r="A50" s="29" t="s">
        <v>74</v>
      </c>
      <c r="B50" s="52" t="s">
        <v>71</v>
      </c>
      <c r="C50" s="51">
        <v>1211</v>
      </c>
      <c r="D50" s="59">
        <f>$K5*8*D$37</f>
        <v>3970.4639999999999</v>
      </c>
      <c r="E50" s="59">
        <f>$K5*8*E$37</f>
        <v>3970.4639999999999</v>
      </c>
      <c r="F50" s="59">
        <f>$K5*8*F$37</f>
        <v>3970.4639999999999</v>
      </c>
      <c r="G50" s="59">
        <f>$K5*8*G$37</f>
        <v>4963.08</v>
      </c>
      <c r="H50" s="31">
        <f>$K5*8*H$37</f>
        <v>992.61599999999999</v>
      </c>
    </row>
    <row r="51" spans="1:11" x14ac:dyDescent="0.25">
      <c r="A51" s="29"/>
      <c r="B51" s="52"/>
      <c r="C51" s="52"/>
      <c r="D51" s="59"/>
      <c r="E51" s="59"/>
      <c r="F51" s="59"/>
      <c r="G51" s="59"/>
      <c r="H51" s="31"/>
    </row>
    <row r="52" spans="1:11" x14ac:dyDescent="0.25">
      <c r="A52" s="29"/>
      <c r="B52" s="52"/>
      <c r="C52" s="52"/>
      <c r="D52" s="59"/>
      <c r="E52" s="59"/>
      <c r="F52" s="59"/>
      <c r="G52" s="59"/>
      <c r="H52" s="31"/>
    </row>
    <row r="53" spans="1:11" x14ac:dyDescent="0.25">
      <c r="A53" s="112" t="s">
        <v>40</v>
      </c>
      <c r="B53" s="113"/>
      <c r="C53" s="113"/>
      <c r="D53" s="113"/>
      <c r="E53" s="113"/>
      <c r="F53" s="113"/>
      <c r="G53" s="113"/>
      <c r="H53" s="114"/>
    </row>
    <row r="54" spans="1:11" x14ac:dyDescent="0.25">
      <c r="A54" s="116" t="s">
        <v>31</v>
      </c>
      <c r="B54" s="117"/>
      <c r="C54" s="117"/>
      <c r="D54" s="117"/>
      <c r="E54" s="117"/>
      <c r="F54" s="117"/>
      <c r="G54" s="117"/>
      <c r="H54" s="118"/>
    </row>
    <row r="55" spans="1:11" x14ac:dyDescent="0.25">
      <c r="A55" s="26" t="s">
        <v>106</v>
      </c>
      <c r="B55" s="52"/>
      <c r="C55" s="58"/>
      <c r="D55" s="52"/>
      <c r="E55" s="52"/>
      <c r="F55" s="52"/>
      <c r="G55" s="52"/>
      <c r="H55" s="27"/>
    </row>
    <row r="56" spans="1:11" x14ac:dyDescent="0.25">
      <c r="A56" s="26" t="s">
        <v>24</v>
      </c>
      <c r="B56" s="56" t="s">
        <v>19</v>
      </c>
      <c r="C56" s="56" t="s">
        <v>18</v>
      </c>
      <c r="D56" s="56" t="s">
        <v>0</v>
      </c>
      <c r="E56" s="56" t="s">
        <v>1</v>
      </c>
      <c r="F56" s="56" t="s">
        <v>2</v>
      </c>
      <c r="G56" s="56" t="s">
        <v>6</v>
      </c>
      <c r="H56" s="28" t="s">
        <v>7</v>
      </c>
    </row>
    <row r="57" spans="1:11" x14ac:dyDescent="0.25">
      <c r="A57" s="29" t="s">
        <v>25</v>
      </c>
      <c r="B57" s="52" t="s">
        <v>16</v>
      </c>
      <c r="C57" s="51">
        <v>1232</v>
      </c>
      <c r="D57" s="53">
        <f>SUM($D23:D23)</f>
        <v>4331.2820512820517</v>
      </c>
      <c r="E57" s="53">
        <f>SUM($D23:E23)</f>
        <v>8662.5641025641035</v>
      </c>
      <c r="F57" s="53">
        <f>SUM($D23:F23)</f>
        <v>12993.846153846156</v>
      </c>
      <c r="G57" s="53">
        <f>SUM($D23:G23)</f>
        <v>19490.769230769234</v>
      </c>
      <c r="H57" s="30">
        <f>SUM($D23:H23)</f>
        <v>19490.769230769234</v>
      </c>
    </row>
    <row r="58" spans="1:11" x14ac:dyDescent="0.25">
      <c r="A58" s="29" t="s">
        <v>26</v>
      </c>
      <c r="B58" s="52" t="s">
        <v>71</v>
      </c>
      <c r="C58" s="51">
        <v>1212</v>
      </c>
      <c r="D58" s="53">
        <f>SUM($D24:D24)</f>
        <v>4331.2820512820517</v>
      </c>
      <c r="E58" s="53">
        <f>SUM($D24:E24)</f>
        <v>8662.5641025641035</v>
      </c>
      <c r="F58" s="53">
        <f>SUM($D24:F24)</f>
        <v>12993.846153846156</v>
      </c>
      <c r="G58" s="53">
        <f>SUM($D24:G24)</f>
        <v>19490.769230769234</v>
      </c>
      <c r="H58" s="30">
        <f>SUM($D24:H24)</f>
        <v>19490.769230769234</v>
      </c>
    </row>
    <row r="59" spans="1:11" x14ac:dyDescent="0.25">
      <c r="A59" s="29" t="s">
        <v>73</v>
      </c>
      <c r="B59" s="52" t="s">
        <v>71</v>
      </c>
      <c r="C59" s="51">
        <v>1212</v>
      </c>
      <c r="D59" s="53">
        <f>SUM($D25:D25)</f>
        <v>4331.28</v>
      </c>
      <c r="E59" s="53">
        <f>SUM($D25:E25)</f>
        <v>9745.3799999999992</v>
      </c>
      <c r="F59" s="53">
        <f>SUM($D25:F25)</f>
        <v>14076.66</v>
      </c>
      <c r="G59" s="53">
        <f>SUM($D25:G25)</f>
        <v>19490.759999999998</v>
      </c>
      <c r="H59" s="30">
        <f>SUM($D25:H25)</f>
        <v>19490.759999999998</v>
      </c>
    </row>
    <row r="60" spans="1:11" x14ac:dyDescent="0.25">
      <c r="A60" s="29" t="s">
        <v>11</v>
      </c>
      <c r="B60" s="52" t="s">
        <v>17</v>
      </c>
      <c r="C60" s="51">
        <v>1222</v>
      </c>
      <c r="D60" s="53">
        <f>SUM($D26:D26)</f>
        <v>4331.2820512820517</v>
      </c>
      <c r="E60" s="53">
        <f>SUM($D26:E26)</f>
        <v>8662.5641025641035</v>
      </c>
      <c r="F60" s="53">
        <f>SUM($D26:F26)</f>
        <v>12993.846153846156</v>
      </c>
      <c r="G60" s="53">
        <f>SUM($D26:G26)</f>
        <v>19490.769230769234</v>
      </c>
      <c r="H60" s="30">
        <f>SUM($D26:H26)</f>
        <v>19490.769230769234</v>
      </c>
      <c r="K60" s="92"/>
    </row>
    <row r="61" spans="1:11" x14ac:dyDescent="0.25">
      <c r="A61" s="29" t="s">
        <v>37</v>
      </c>
      <c r="B61" s="52" t="s">
        <v>38</v>
      </c>
      <c r="C61" s="51">
        <v>1222</v>
      </c>
      <c r="D61" s="53">
        <f>SUM($D27:D27)</f>
        <v>4753.8461538461534</v>
      </c>
      <c r="E61" s="53">
        <f>SUM($D27:E27)</f>
        <v>9507.6923076923067</v>
      </c>
      <c r="F61" s="53">
        <f>SUM($D27:F27)</f>
        <v>14261.538461538461</v>
      </c>
      <c r="G61" s="53">
        <f>SUM($D27:G27)</f>
        <v>21392.307692307691</v>
      </c>
      <c r="H61" s="30">
        <f>SUM($D27:H27)</f>
        <v>21392.307692307691</v>
      </c>
      <c r="J61" s="93"/>
    </row>
    <row r="62" spans="1:11" x14ac:dyDescent="0.25">
      <c r="A62" s="29"/>
      <c r="B62" s="52"/>
      <c r="C62" s="52"/>
      <c r="D62" s="52"/>
      <c r="E62" s="52"/>
      <c r="F62" s="52"/>
      <c r="G62" s="52"/>
      <c r="H62" s="27"/>
    </row>
    <row r="63" spans="1:11" x14ac:dyDescent="0.25">
      <c r="A63" s="26" t="s">
        <v>97</v>
      </c>
      <c r="B63" s="52"/>
      <c r="C63" s="52" t="s">
        <v>31</v>
      </c>
      <c r="D63" s="52"/>
      <c r="E63" s="52"/>
      <c r="F63" s="52"/>
      <c r="G63" s="52"/>
      <c r="H63" s="27"/>
    </row>
    <row r="64" spans="1:11" x14ac:dyDescent="0.25">
      <c r="A64" s="26" t="s">
        <v>24</v>
      </c>
      <c r="B64" s="56" t="s">
        <v>19</v>
      </c>
      <c r="C64" s="56" t="s">
        <v>18</v>
      </c>
      <c r="D64" s="56" t="s">
        <v>0</v>
      </c>
      <c r="E64" s="56" t="s">
        <v>1</v>
      </c>
      <c r="F64" s="56" t="s">
        <v>2</v>
      </c>
      <c r="G64" s="56" t="s">
        <v>6</v>
      </c>
      <c r="H64" s="28" t="s">
        <v>7</v>
      </c>
    </row>
    <row r="65" spans="1:8" x14ac:dyDescent="0.25">
      <c r="A65" s="29" t="s">
        <v>27</v>
      </c>
      <c r="B65" s="52" t="s">
        <v>16</v>
      </c>
      <c r="C65" s="51">
        <v>1231</v>
      </c>
      <c r="D65" s="59">
        <f>SUM($D31:D31)</f>
        <v>4461.538461538461</v>
      </c>
      <c r="E65" s="59">
        <f>SUM($D31:E31)</f>
        <v>8923.076923076922</v>
      </c>
      <c r="F65" s="59">
        <f>SUM($D31:F31)</f>
        <v>13384.615384615383</v>
      </c>
      <c r="G65" s="59">
        <f>SUM($D31:G31)</f>
        <v>20076.923076923074</v>
      </c>
      <c r="H65" s="31">
        <f>SUM($D31:H31)</f>
        <v>20076.923076923074</v>
      </c>
    </row>
    <row r="66" spans="1:8" x14ac:dyDescent="0.25">
      <c r="A66" s="29" t="s">
        <v>28</v>
      </c>
      <c r="B66" s="52" t="s">
        <v>71</v>
      </c>
      <c r="C66" s="51">
        <v>1211</v>
      </c>
      <c r="D66" s="59">
        <f>SUM($D32:D32)</f>
        <v>3970.4615384615386</v>
      </c>
      <c r="E66" s="59">
        <f>SUM($D32:E32)</f>
        <v>7940.9230769230771</v>
      </c>
      <c r="F66" s="59">
        <f>SUM($D32:F32)</f>
        <v>11911.384615384615</v>
      </c>
      <c r="G66" s="59">
        <f>SUM($D32:G32)</f>
        <v>17867.076923076922</v>
      </c>
      <c r="H66" s="31">
        <f>SUM($D32:H32)</f>
        <v>17867.076923076922</v>
      </c>
    </row>
    <row r="67" spans="1:8" x14ac:dyDescent="0.25">
      <c r="A67" s="29" t="s">
        <v>74</v>
      </c>
      <c r="B67" s="52" t="s">
        <v>71</v>
      </c>
      <c r="C67" s="51">
        <v>1211</v>
      </c>
      <c r="D67" s="59">
        <f>SUM($D33:D33)</f>
        <v>3970.4639999999999</v>
      </c>
      <c r="E67" s="59">
        <f>SUM($D33:E33)</f>
        <v>7940.9279999999999</v>
      </c>
      <c r="F67" s="59">
        <f>SUM($D33:F33)</f>
        <v>11911.392</v>
      </c>
      <c r="G67" s="59">
        <f>SUM($D33:G33)</f>
        <v>17867.088</v>
      </c>
      <c r="H67" s="31">
        <f>SUM($D33:H33)</f>
        <v>17867.088</v>
      </c>
    </row>
    <row r="68" spans="1:8" x14ac:dyDescent="0.25">
      <c r="A68" s="32"/>
      <c r="B68" s="33"/>
      <c r="C68" s="33"/>
      <c r="D68" s="33"/>
      <c r="E68" s="33"/>
      <c r="F68" s="33"/>
      <c r="G68" s="33"/>
      <c r="H68" s="34"/>
    </row>
    <row r="69" spans="1:8" x14ac:dyDescent="0.25">
      <c r="A69" s="109" t="s">
        <v>32</v>
      </c>
      <c r="B69" s="110"/>
      <c r="C69" s="110"/>
      <c r="D69" s="110"/>
      <c r="E69" s="110"/>
      <c r="F69" s="110"/>
      <c r="G69" s="110"/>
      <c r="H69" s="111"/>
    </row>
    <row r="70" spans="1:8" x14ac:dyDescent="0.25">
      <c r="A70" s="26" t="s">
        <v>106</v>
      </c>
      <c r="B70" s="52"/>
      <c r="C70" s="52"/>
      <c r="D70" s="52"/>
      <c r="E70" s="52"/>
      <c r="F70" s="52"/>
      <c r="G70" s="52"/>
      <c r="H70" s="27"/>
    </row>
    <row r="71" spans="1:8" x14ac:dyDescent="0.25">
      <c r="A71" s="26" t="s">
        <v>24</v>
      </c>
      <c r="B71" s="56" t="s">
        <v>19</v>
      </c>
      <c r="C71" s="56" t="s">
        <v>18</v>
      </c>
      <c r="D71" s="56" t="s">
        <v>7</v>
      </c>
      <c r="E71" s="56" t="s">
        <v>12</v>
      </c>
      <c r="F71" s="56" t="s">
        <v>13</v>
      </c>
      <c r="G71" s="56" t="s">
        <v>14</v>
      </c>
      <c r="H71" s="28" t="s">
        <v>15</v>
      </c>
    </row>
    <row r="72" spans="1:8" x14ac:dyDescent="0.25">
      <c r="A72" s="29" t="s">
        <v>25</v>
      </c>
      <c r="B72" s="52" t="s">
        <v>16</v>
      </c>
      <c r="C72" s="51">
        <v>1232</v>
      </c>
      <c r="D72" s="53">
        <f>SUM($D40:D40)</f>
        <v>4331.2820512820517</v>
      </c>
      <c r="E72" s="53">
        <f>SUM($D40:E40)</f>
        <v>8662.5641025641035</v>
      </c>
      <c r="F72" s="53">
        <f>SUM($D40:F40)</f>
        <v>12993.846153846156</v>
      </c>
      <c r="G72" s="53">
        <f>SUM($D40:G40)</f>
        <v>17325.128205128207</v>
      </c>
      <c r="H72" s="30">
        <f>SUM($D40:H40)</f>
        <v>19490.769230769234</v>
      </c>
    </row>
    <row r="73" spans="1:8" x14ac:dyDescent="0.25">
      <c r="A73" s="29" t="s">
        <v>26</v>
      </c>
      <c r="B73" s="52" t="s">
        <v>71</v>
      </c>
      <c r="C73" s="51">
        <v>1212</v>
      </c>
      <c r="D73" s="53">
        <f>SUM($D41:D41)</f>
        <v>4331.2820512820517</v>
      </c>
      <c r="E73" s="53">
        <f>SUM($D41:E41)</f>
        <v>8662.5641025641035</v>
      </c>
      <c r="F73" s="53">
        <f>SUM($D41:F41)</f>
        <v>12993.846153846156</v>
      </c>
      <c r="G73" s="53">
        <f>SUM($D41:G41)</f>
        <v>17325.128205128207</v>
      </c>
      <c r="H73" s="30">
        <f>SUM($D41:H41)</f>
        <v>19490.769230769234</v>
      </c>
    </row>
    <row r="74" spans="1:8" x14ac:dyDescent="0.25">
      <c r="A74" s="29" t="s">
        <v>73</v>
      </c>
      <c r="B74" s="52" t="s">
        <v>71</v>
      </c>
      <c r="C74" s="51">
        <v>1212</v>
      </c>
      <c r="D74" s="53">
        <f>SUM($D42:D42)</f>
        <v>4331.28</v>
      </c>
      <c r="E74" s="53">
        <f>SUM($D42:E42)</f>
        <v>8662.56</v>
      </c>
      <c r="F74" s="53">
        <f>SUM($D42:F42)</f>
        <v>12993.84</v>
      </c>
      <c r="G74" s="53">
        <f>SUM($D42:G42)</f>
        <v>18407.939999999999</v>
      </c>
      <c r="H74" s="30">
        <f>SUM($D42:H42)</f>
        <v>19490.759999999998</v>
      </c>
    </row>
    <row r="75" spans="1:8" x14ac:dyDescent="0.25">
      <c r="A75" s="29" t="s">
        <v>11</v>
      </c>
      <c r="B75" s="52" t="s">
        <v>17</v>
      </c>
      <c r="C75" s="51">
        <v>1222</v>
      </c>
      <c r="D75" s="53">
        <f>SUM($D43:D43)</f>
        <v>4331.2820512820517</v>
      </c>
      <c r="E75" s="53">
        <f>SUM($D43:E43)</f>
        <v>8662.5641025641035</v>
      </c>
      <c r="F75" s="53">
        <f>SUM($D43:F43)</f>
        <v>12993.846153846156</v>
      </c>
      <c r="G75" s="53">
        <f>SUM($D43:G43)</f>
        <v>17325.128205128207</v>
      </c>
      <c r="H75" s="30">
        <f>SUM($D43:H43)</f>
        <v>19490.769230769234</v>
      </c>
    </row>
    <row r="76" spans="1:8" x14ac:dyDescent="0.25">
      <c r="A76" s="29" t="s">
        <v>37</v>
      </c>
      <c r="B76" s="52" t="s">
        <v>38</v>
      </c>
      <c r="C76" s="51">
        <v>1222</v>
      </c>
      <c r="D76" s="53">
        <f>SUM($D44:D44)</f>
        <v>4753.8461538461534</v>
      </c>
      <c r="E76" s="53">
        <f>SUM($D44:E44)</f>
        <v>9507.6923076923067</v>
      </c>
      <c r="F76" s="53">
        <f>SUM($D44:F44)</f>
        <v>14261.538461538461</v>
      </c>
      <c r="G76" s="53">
        <f>SUM($D44:G44)</f>
        <v>19015.384615384613</v>
      </c>
      <c r="H76" s="30">
        <f>SUM($D44:H44)</f>
        <v>21392.307692307691</v>
      </c>
    </row>
    <row r="77" spans="1:8" x14ac:dyDescent="0.25">
      <c r="A77" s="29"/>
      <c r="B77" s="52"/>
      <c r="C77" s="52"/>
      <c r="D77" s="52"/>
      <c r="E77" s="52"/>
      <c r="F77" s="52"/>
      <c r="G77" s="52"/>
      <c r="H77" s="27"/>
    </row>
    <row r="78" spans="1:8" x14ac:dyDescent="0.25">
      <c r="A78" s="26" t="s">
        <v>97</v>
      </c>
      <c r="B78" s="52"/>
      <c r="C78" s="52" t="s">
        <v>32</v>
      </c>
      <c r="D78" s="52"/>
      <c r="E78" s="52"/>
      <c r="F78" s="52"/>
      <c r="G78" s="52"/>
      <c r="H78" s="27"/>
    </row>
    <row r="79" spans="1:8" x14ac:dyDescent="0.25">
      <c r="A79" s="26" t="s">
        <v>24</v>
      </c>
      <c r="B79" s="56" t="s">
        <v>19</v>
      </c>
      <c r="C79" s="56" t="s">
        <v>18</v>
      </c>
      <c r="D79" s="56" t="s">
        <v>7</v>
      </c>
      <c r="E79" s="56" t="s">
        <v>12</v>
      </c>
      <c r="F79" s="56" t="s">
        <v>13</v>
      </c>
      <c r="G79" s="56" t="s">
        <v>14</v>
      </c>
      <c r="H79" s="28" t="s">
        <v>15</v>
      </c>
    </row>
    <row r="80" spans="1:8" x14ac:dyDescent="0.25">
      <c r="A80" s="29" t="s">
        <v>27</v>
      </c>
      <c r="B80" s="52" t="s">
        <v>16</v>
      </c>
      <c r="C80" s="51">
        <v>1231</v>
      </c>
      <c r="D80" s="59">
        <f>SUM($D48:D48)</f>
        <v>4461.538461538461</v>
      </c>
      <c r="E80" s="59">
        <f>SUM($D48:E48)</f>
        <v>8923.076923076922</v>
      </c>
      <c r="F80" s="59">
        <f>SUM($D48:F48)</f>
        <v>13384.615384615383</v>
      </c>
      <c r="G80" s="59">
        <f>SUM($D48:G48)</f>
        <v>17846.153846153844</v>
      </c>
      <c r="H80" s="31">
        <f>SUM($D48:H48)</f>
        <v>20076.923076923074</v>
      </c>
    </row>
    <row r="81" spans="1:8" x14ac:dyDescent="0.25">
      <c r="A81" s="29" t="s">
        <v>28</v>
      </c>
      <c r="B81" s="52" t="s">
        <v>71</v>
      </c>
      <c r="C81" s="51">
        <v>1211</v>
      </c>
      <c r="D81" s="59">
        <f>SUM($D49:D49)</f>
        <v>3970.4615384615386</v>
      </c>
      <c r="E81" s="59">
        <f>SUM($D49:E49)</f>
        <v>7940.9230769230771</v>
      </c>
      <c r="F81" s="59">
        <f>SUM($D49:F49)</f>
        <v>11911.384615384615</v>
      </c>
      <c r="G81" s="59">
        <f>SUM($D49:G49)</f>
        <v>15881.846153846154</v>
      </c>
      <c r="H81" s="31">
        <f>SUM($D49:H49)</f>
        <v>17867.076923076922</v>
      </c>
    </row>
    <row r="82" spans="1:8" ht="15.75" thickBot="1" x14ac:dyDescent="0.3">
      <c r="A82" s="61" t="s">
        <v>74</v>
      </c>
      <c r="B82" s="62" t="s">
        <v>71</v>
      </c>
      <c r="C82" s="63">
        <v>1211</v>
      </c>
      <c r="D82" s="64">
        <f>SUM($D50:D50)</f>
        <v>3970.4639999999999</v>
      </c>
      <c r="E82" s="64">
        <f>SUM($D50:E50)</f>
        <v>7940.9279999999999</v>
      </c>
      <c r="F82" s="64">
        <f>SUM($D50:F50)</f>
        <v>11911.392</v>
      </c>
      <c r="G82" s="64">
        <f>SUM($D50:G50)</f>
        <v>16874.472000000002</v>
      </c>
      <c r="H82" s="65">
        <f>SUM($D50:H50)</f>
        <v>17867.088000000003</v>
      </c>
    </row>
  </sheetData>
  <mergeCells count="8">
    <mergeCell ref="H1:K1"/>
    <mergeCell ref="B1:E1"/>
    <mergeCell ref="A69:H69"/>
    <mergeCell ref="A53:H53"/>
    <mergeCell ref="A16:H16"/>
    <mergeCell ref="A54:H54"/>
    <mergeCell ref="A18:H18"/>
    <mergeCell ref="A35:H35"/>
  </mergeCells>
  <hyperlinks>
    <hyperlink ref="B9" r:id="rId1" xr:uid="{9B75EAA0-F264-4A95-9431-F15A5C86E1A7}"/>
  </hyperlinks>
  <pageMargins left="0.7" right="0.7" top="0.75" bottom="0.75" header="0.3" footer="0.3"/>
  <pageSetup orientation="portrait" horizontalDpi="300" verticalDpi="300"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90"/>
  <sheetViews>
    <sheetView workbookViewId="0">
      <pane ySplit="1" topLeftCell="A2" activePane="bottomLeft" state="frozen"/>
      <selection activeCell="D1" sqref="D1"/>
      <selection pane="bottomLeft" activeCell="P2" sqref="P2"/>
    </sheetView>
  </sheetViews>
  <sheetFormatPr defaultRowHeight="15" x14ac:dyDescent="0.25"/>
  <cols>
    <col min="1" max="1" width="10" bestFit="1" customWidth="1"/>
    <col min="2" max="2" width="12.42578125" bestFit="1" customWidth="1"/>
    <col min="3" max="3" width="7.7109375" bestFit="1" customWidth="1"/>
    <col min="4" max="4" width="7.5703125" bestFit="1" customWidth="1"/>
    <col min="5" max="5" width="7.28515625" bestFit="1" customWidth="1"/>
    <col min="6" max="6" width="7" bestFit="1" customWidth="1"/>
    <col min="7" max="7" width="15.42578125" bestFit="1" customWidth="1"/>
    <col min="8" max="8" width="10.42578125" bestFit="1" customWidth="1"/>
    <col min="9" max="9" width="12.42578125" customWidth="1"/>
    <col min="10" max="10" width="11" bestFit="1" customWidth="1"/>
    <col min="11" max="11" width="15" bestFit="1" customWidth="1"/>
    <col min="12" max="12" width="38" customWidth="1"/>
    <col min="13" max="13" width="7.28515625" bestFit="1" customWidth="1"/>
    <col min="14" max="14" width="14.28515625" bestFit="1" customWidth="1"/>
    <col min="15" max="15" width="12.5703125" bestFit="1" customWidth="1"/>
    <col min="16" max="16" width="14" bestFit="1" customWidth="1"/>
    <col min="17" max="17" width="12.28515625" bestFit="1" customWidth="1"/>
    <col min="18" max="18" width="19.42578125" bestFit="1" customWidth="1"/>
    <col min="19" max="19" width="10.85546875" bestFit="1" customWidth="1"/>
    <col min="20" max="20" width="11.7109375" bestFit="1" customWidth="1"/>
  </cols>
  <sheetData>
    <row r="1" spans="1:20" x14ac:dyDescent="0.25">
      <c r="A1" t="s">
        <v>45</v>
      </c>
      <c r="B1" t="s">
        <v>58</v>
      </c>
      <c r="C1" t="s">
        <v>46</v>
      </c>
      <c r="D1" t="s">
        <v>47</v>
      </c>
      <c r="E1" t="s">
        <v>59</v>
      </c>
      <c r="F1" t="s">
        <v>60</v>
      </c>
      <c r="G1" t="s">
        <v>57</v>
      </c>
      <c r="H1" t="s">
        <v>23</v>
      </c>
      <c r="I1" t="s">
        <v>56</v>
      </c>
      <c r="J1" t="s">
        <v>49</v>
      </c>
      <c r="K1" t="s">
        <v>48</v>
      </c>
      <c r="L1" t="s">
        <v>50</v>
      </c>
      <c r="M1" t="s">
        <v>61</v>
      </c>
      <c r="N1" t="s">
        <v>62</v>
      </c>
      <c r="O1" t="s">
        <v>63</v>
      </c>
      <c r="P1" t="s">
        <v>64</v>
      </c>
      <c r="Q1" t="s">
        <v>65</v>
      </c>
      <c r="R1" s="45" t="s">
        <v>55</v>
      </c>
      <c r="S1" s="45" t="s">
        <v>54</v>
      </c>
      <c r="T1" s="45" t="s">
        <v>52</v>
      </c>
    </row>
    <row r="2" spans="1:20" s="47" customFormat="1" x14ac:dyDescent="0.25">
      <c r="A2" t="s">
        <v>138</v>
      </c>
      <c r="B2" t="s">
        <v>140</v>
      </c>
      <c r="C2" t="s">
        <v>141</v>
      </c>
      <c r="D2" t="s">
        <v>142</v>
      </c>
      <c r="E2" t="s">
        <v>143</v>
      </c>
      <c r="F2" t="s">
        <v>144</v>
      </c>
      <c r="G2" t="s">
        <v>145</v>
      </c>
      <c r="H2" s="54">
        <v>1115.3800000000001</v>
      </c>
      <c r="I2" t="s">
        <v>146</v>
      </c>
      <c r="J2" s="55">
        <v>44819</v>
      </c>
      <c r="K2">
        <v>0</v>
      </c>
      <c r="L2" t="s">
        <v>147</v>
      </c>
      <c r="M2" t="s">
        <v>16</v>
      </c>
      <c r="N2" s="55">
        <v>44801</v>
      </c>
      <c r="O2" s="55">
        <v>44814</v>
      </c>
      <c r="P2" s="55">
        <v>44801</v>
      </c>
      <c r="Q2" s="55">
        <v>44814</v>
      </c>
      <c r="R2" s="46" t="str">
        <f t="shared" ref="R2:R26" si="0">CONCATENATE(C2,"-",D2,"-",G2)</f>
        <v>144-197500-AAG4153</v>
      </c>
      <c r="S2" s="46" t="s">
        <v>0</v>
      </c>
      <c r="T2" s="47" t="s">
        <v>95</v>
      </c>
    </row>
    <row r="3" spans="1:20" s="47" customFormat="1" x14ac:dyDescent="0.25">
      <c r="A3" t="s">
        <v>138</v>
      </c>
      <c r="B3" t="s">
        <v>140</v>
      </c>
      <c r="C3" t="s">
        <v>141</v>
      </c>
      <c r="D3" t="s">
        <v>142</v>
      </c>
      <c r="E3" t="s">
        <v>143</v>
      </c>
      <c r="F3" t="s">
        <v>144</v>
      </c>
      <c r="G3" t="s">
        <v>145</v>
      </c>
      <c r="H3" s="54">
        <v>1115.3800000000001</v>
      </c>
      <c r="I3" t="s">
        <v>148</v>
      </c>
      <c r="J3" s="55">
        <v>44837</v>
      </c>
      <c r="K3">
        <v>0</v>
      </c>
      <c r="L3" t="s">
        <v>149</v>
      </c>
      <c r="M3" t="s">
        <v>16</v>
      </c>
      <c r="N3" s="55">
        <v>44815</v>
      </c>
      <c r="O3" s="55">
        <v>44828</v>
      </c>
      <c r="P3" s="55">
        <v>44815</v>
      </c>
      <c r="Q3" s="55">
        <v>44828</v>
      </c>
      <c r="R3" s="46" t="str">
        <f t="shared" si="0"/>
        <v>144-197500-AAG4153</v>
      </c>
      <c r="S3" s="46" t="s">
        <v>0</v>
      </c>
      <c r="T3" s="47" t="s">
        <v>95</v>
      </c>
    </row>
    <row r="4" spans="1:20" s="47" customFormat="1" x14ac:dyDescent="0.25">
      <c r="A4" t="s">
        <v>138</v>
      </c>
      <c r="B4" t="s">
        <v>140</v>
      </c>
      <c r="C4" t="s">
        <v>141</v>
      </c>
      <c r="D4" t="s">
        <v>142</v>
      </c>
      <c r="E4" t="s">
        <v>143</v>
      </c>
      <c r="F4" t="s">
        <v>144</v>
      </c>
      <c r="G4" t="s">
        <v>145</v>
      </c>
      <c r="H4" s="54">
        <v>1115.3800000000001</v>
      </c>
      <c r="I4" t="s">
        <v>150</v>
      </c>
      <c r="J4" s="55">
        <v>44847</v>
      </c>
      <c r="K4">
        <v>0</v>
      </c>
      <c r="L4" t="s">
        <v>151</v>
      </c>
      <c r="M4" t="s">
        <v>16</v>
      </c>
      <c r="N4" s="55">
        <v>44829</v>
      </c>
      <c r="O4" s="55">
        <v>44842</v>
      </c>
      <c r="P4" s="55">
        <v>44829</v>
      </c>
      <c r="Q4" s="55">
        <v>44842</v>
      </c>
      <c r="R4" s="46" t="str">
        <f t="shared" si="0"/>
        <v>144-197500-AAG4153</v>
      </c>
      <c r="S4" s="46" t="s">
        <v>1</v>
      </c>
      <c r="T4" s="47" t="s">
        <v>95</v>
      </c>
    </row>
    <row r="5" spans="1:20" s="47" customFormat="1" x14ac:dyDescent="0.25">
      <c r="A5" t="s">
        <v>138</v>
      </c>
      <c r="B5" t="s">
        <v>140</v>
      </c>
      <c r="C5" t="s">
        <v>141</v>
      </c>
      <c r="D5" t="s">
        <v>142</v>
      </c>
      <c r="E5" t="s">
        <v>143</v>
      </c>
      <c r="F5" t="s">
        <v>144</v>
      </c>
      <c r="G5" t="s">
        <v>145</v>
      </c>
      <c r="H5" s="54">
        <v>1115.3800000000001</v>
      </c>
      <c r="I5" t="s">
        <v>152</v>
      </c>
      <c r="J5" s="55">
        <v>44866</v>
      </c>
      <c r="K5">
        <v>0</v>
      </c>
      <c r="L5" t="s">
        <v>153</v>
      </c>
      <c r="M5" t="s">
        <v>16</v>
      </c>
      <c r="N5" s="55">
        <v>44843</v>
      </c>
      <c r="O5" s="55">
        <v>44856</v>
      </c>
      <c r="P5" s="55">
        <v>44843</v>
      </c>
      <c r="Q5" s="55">
        <v>44856</v>
      </c>
      <c r="R5" s="46" t="str">
        <f t="shared" si="0"/>
        <v>144-197500-AAG4153</v>
      </c>
      <c r="S5" s="46" t="s">
        <v>1</v>
      </c>
      <c r="T5" s="47" t="s">
        <v>95</v>
      </c>
    </row>
    <row r="6" spans="1:20" s="47" customFormat="1" x14ac:dyDescent="0.25">
      <c r="A6" t="s">
        <v>138</v>
      </c>
      <c r="B6" t="s">
        <v>140</v>
      </c>
      <c r="C6" t="s">
        <v>141</v>
      </c>
      <c r="D6" t="s">
        <v>142</v>
      </c>
      <c r="E6" t="s">
        <v>143</v>
      </c>
      <c r="F6" t="s">
        <v>144</v>
      </c>
      <c r="G6" t="s">
        <v>145</v>
      </c>
      <c r="H6" s="54">
        <v>1115.3800000000001</v>
      </c>
      <c r="I6" t="s">
        <v>154</v>
      </c>
      <c r="J6" s="55">
        <v>44875</v>
      </c>
      <c r="K6">
        <v>0</v>
      </c>
      <c r="L6" t="s">
        <v>155</v>
      </c>
      <c r="M6" t="s">
        <v>16</v>
      </c>
      <c r="N6" s="55">
        <v>44857</v>
      </c>
      <c r="O6" s="55">
        <v>44870</v>
      </c>
      <c r="P6" s="55">
        <v>44857</v>
      </c>
      <c r="Q6" s="55">
        <v>44870</v>
      </c>
      <c r="R6" s="46" t="str">
        <f t="shared" si="0"/>
        <v>144-197500-AAG4153</v>
      </c>
      <c r="S6" s="46" t="s">
        <v>2</v>
      </c>
      <c r="T6" s="47" t="s">
        <v>95</v>
      </c>
    </row>
    <row r="7" spans="1:20" s="47" customFormat="1" x14ac:dyDescent="0.25">
      <c r="A7" t="s">
        <v>138</v>
      </c>
      <c r="B7" t="s">
        <v>140</v>
      </c>
      <c r="C7" t="s">
        <v>141</v>
      </c>
      <c r="D7" t="s">
        <v>142</v>
      </c>
      <c r="E7" t="s">
        <v>143</v>
      </c>
      <c r="F7" t="s">
        <v>144</v>
      </c>
      <c r="G7" t="s">
        <v>145</v>
      </c>
      <c r="H7" s="54">
        <v>1115.3800000000001</v>
      </c>
      <c r="I7" t="s">
        <v>156</v>
      </c>
      <c r="J7" s="55">
        <v>44888</v>
      </c>
      <c r="K7">
        <v>0</v>
      </c>
      <c r="L7" t="s">
        <v>157</v>
      </c>
      <c r="M7" t="s">
        <v>16</v>
      </c>
      <c r="N7" s="55">
        <v>44871</v>
      </c>
      <c r="O7" s="55">
        <v>44884</v>
      </c>
      <c r="P7" s="55">
        <v>44871</v>
      </c>
      <c r="Q7" s="55">
        <v>44884</v>
      </c>
      <c r="R7" s="46" t="str">
        <f t="shared" si="0"/>
        <v>144-197500-AAG4153</v>
      </c>
      <c r="S7" s="46" t="s">
        <v>2</v>
      </c>
      <c r="T7" s="47" t="s">
        <v>95</v>
      </c>
    </row>
    <row r="8" spans="1:20" s="47" customFormat="1" x14ac:dyDescent="0.25">
      <c r="A8" t="s">
        <v>138</v>
      </c>
      <c r="B8" t="s">
        <v>140</v>
      </c>
      <c r="C8" t="s">
        <v>141</v>
      </c>
      <c r="D8" t="s">
        <v>142</v>
      </c>
      <c r="E8" t="s">
        <v>143</v>
      </c>
      <c r="F8" t="s">
        <v>144</v>
      </c>
      <c r="G8" t="s">
        <v>145</v>
      </c>
      <c r="H8" s="54">
        <v>1115.3800000000001</v>
      </c>
      <c r="I8" t="s">
        <v>158</v>
      </c>
      <c r="J8" s="55">
        <v>44903</v>
      </c>
      <c r="K8">
        <v>0</v>
      </c>
      <c r="L8" t="s">
        <v>159</v>
      </c>
      <c r="M8" t="s">
        <v>16</v>
      </c>
      <c r="N8" s="55">
        <v>44885</v>
      </c>
      <c r="O8" s="55">
        <v>44898</v>
      </c>
      <c r="P8" s="55">
        <v>44885</v>
      </c>
      <c r="Q8" s="55">
        <v>44898</v>
      </c>
      <c r="R8" s="46" t="str">
        <f t="shared" si="0"/>
        <v>144-197500-AAG4153</v>
      </c>
      <c r="S8" s="46" t="s">
        <v>6</v>
      </c>
      <c r="T8" s="47" t="s">
        <v>95</v>
      </c>
    </row>
    <row r="9" spans="1:20" s="47" customFormat="1" x14ac:dyDescent="0.25">
      <c r="A9" t="s">
        <v>138</v>
      </c>
      <c r="B9" t="s">
        <v>140</v>
      </c>
      <c r="C9" t="s">
        <v>141</v>
      </c>
      <c r="D9" t="s">
        <v>142</v>
      </c>
      <c r="E9" t="s">
        <v>143</v>
      </c>
      <c r="F9" t="s">
        <v>144</v>
      </c>
      <c r="G9" t="s">
        <v>145</v>
      </c>
      <c r="H9" s="54">
        <v>1115.3800000000001</v>
      </c>
      <c r="I9" t="s">
        <v>160</v>
      </c>
      <c r="J9" s="55">
        <v>44917</v>
      </c>
      <c r="K9">
        <v>0</v>
      </c>
      <c r="L9" t="s">
        <v>161</v>
      </c>
      <c r="M9" t="s">
        <v>16</v>
      </c>
      <c r="N9" s="55">
        <v>44899</v>
      </c>
      <c r="O9" s="55">
        <v>44912</v>
      </c>
      <c r="P9" s="55">
        <v>44899</v>
      </c>
      <c r="Q9" s="55">
        <v>44912</v>
      </c>
      <c r="R9" s="46" t="str">
        <f t="shared" si="0"/>
        <v>144-197500-AAG4153</v>
      </c>
      <c r="S9" s="46" t="s">
        <v>6</v>
      </c>
      <c r="T9" s="47" t="s">
        <v>95</v>
      </c>
    </row>
    <row r="10" spans="1:20" s="47" customFormat="1" x14ac:dyDescent="0.25">
      <c r="A10" t="s">
        <v>138</v>
      </c>
      <c r="B10" t="s">
        <v>140</v>
      </c>
      <c r="C10" t="s">
        <v>141</v>
      </c>
      <c r="D10" t="s">
        <v>142</v>
      </c>
      <c r="E10" t="s">
        <v>143</v>
      </c>
      <c r="F10" t="s">
        <v>144</v>
      </c>
      <c r="G10" t="s">
        <v>145</v>
      </c>
      <c r="H10" s="54">
        <v>1115.3800000000001</v>
      </c>
      <c r="I10" t="s">
        <v>162</v>
      </c>
      <c r="J10" s="55">
        <v>44931</v>
      </c>
      <c r="K10">
        <v>0</v>
      </c>
      <c r="L10" t="s">
        <v>163</v>
      </c>
      <c r="M10" t="s">
        <v>16</v>
      </c>
      <c r="N10" s="55">
        <v>44913</v>
      </c>
      <c r="O10" s="55">
        <v>44926</v>
      </c>
      <c r="P10" s="55">
        <v>44913</v>
      </c>
      <c r="Q10" s="55">
        <v>44926</v>
      </c>
      <c r="R10" s="46" t="str">
        <f t="shared" si="0"/>
        <v>144-197500-AAG4153</v>
      </c>
      <c r="S10" s="46" t="s">
        <v>6</v>
      </c>
      <c r="T10" s="47" t="s">
        <v>95</v>
      </c>
    </row>
    <row r="11" spans="1:20" s="47" customFormat="1" x14ac:dyDescent="0.25">
      <c r="A11" t="s">
        <v>138</v>
      </c>
      <c r="B11" t="s">
        <v>140</v>
      </c>
      <c r="C11" t="s">
        <v>141</v>
      </c>
      <c r="D11" t="s">
        <v>142</v>
      </c>
      <c r="E11" t="s">
        <v>143</v>
      </c>
      <c r="F11" t="s">
        <v>144</v>
      </c>
      <c r="G11" t="s">
        <v>145</v>
      </c>
      <c r="H11" s="54">
        <v>1115.3800000000001</v>
      </c>
      <c r="I11" t="s">
        <v>164</v>
      </c>
      <c r="J11" s="55">
        <v>44945</v>
      </c>
      <c r="K11">
        <v>0</v>
      </c>
      <c r="L11" t="s">
        <v>165</v>
      </c>
      <c r="M11" t="s">
        <v>16</v>
      </c>
      <c r="N11" s="55">
        <v>44927</v>
      </c>
      <c r="O11" s="55">
        <v>44940</v>
      </c>
      <c r="P11" s="55">
        <v>44927</v>
      </c>
      <c r="Q11" s="55">
        <v>44940</v>
      </c>
      <c r="R11" s="46" t="str">
        <f t="shared" si="0"/>
        <v>144-197500-AAG4153</v>
      </c>
      <c r="S11" s="46" t="s">
        <v>7</v>
      </c>
      <c r="T11" s="47" t="s">
        <v>96</v>
      </c>
    </row>
    <row r="12" spans="1:20" s="47" customFormat="1" x14ac:dyDescent="0.25">
      <c r="A12" t="s">
        <v>138</v>
      </c>
      <c r="B12" t="s">
        <v>140</v>
      </c>
      <c r="C12" t="s">
        <v>141</v>
      </c>
      <c r="D12" t="s">
        <v>142</v>
      </c>
      <c r="E12" t="s">
        <v>143</v>
      </c>
      <c r="F12" t="s">
        <v>144</v>
      </c>
      <c r="G12" t="s">
        <v>145</v>
      </c>
      <c r="H12" s="54">
        <v>1115.3800000000001</v>
      </c>
      <c r="I12" t="s">
        <v>166</v>
      </c>
      <c r="J12" s="55">
        <v>44959</v>
      </c>
      <c r="K12">
        <v>0</v>
      </c>
      <c r="L12" t="s">
        <v>167</v>
      </c>
      <c r="M12" t="s">
        <v>16</v>
      </c>
      <c r="N12" s="55">
        <v>44941</v>
      </c>
      <c r="O12" s="55">
        <v>44954</v>
      </c>
      <c r="P12" s="55">
        <v>44941</v>
      </c>
      <c r="Q12" s="55">
        <v>44954</v>
      </c>
      <c r="R12" s="46" t="str">
        <f t="shared" si="0"/>
        <v>144-197500-AAG4153</v>
      </c>
      <c r="S12" s="46" t="s">
        <v>7</v>
      </c>
      <c r="T12" s="47" t="s">
        <v>96</v>
      </c>
    </row>
    <row r="13" spans="1:20" s="47" customFormat="1" x14ac:dyDescent="0.25">
      <c r="A13" t="s">
        <v>138</v>
      </c>
      <c r="B13" t="s">
        <v>140</v>
      </c>
      <c r="C13" t="s">
        <v>141</v>
      </c>
      <c r="D13" t="s">
        <v>142</v>
      </c>
      <c r="E13" t="s">
        <v>143</v>
      </c>
      <c r="F13" t="s">
        <v>144</v>
      </c>
      <c r="G13" t="s">
        <v>145</v>
      </c>
      <c r="H13" s="54">
        <v>1115.3800000000001</v>
      </c>
      <c r="I13" t="s">
        <v>168</v>
      </c>
      <c r="J13" s="55">
        <v>44973</v>
      </c>
      <c r="K13">
        <v>0</v>
      </c>
      <c r="L13" t="s">
        <v>169</v>
      </c>
      <c r="M13" t="s">
        <v>16</v>
      </c>
      <c r="N13" s="55">
        <v>44955</v>
      </c>
      <c r="O13" s="55">
        <v>44968</v>
      </c>
      <c r="P13" s="55">
        <v>44955</v>
      </c>
      <c r="Q13" s="55">
        <v>44968</v>
      </c>
      <c r="R13" s="46" t="str">
        <f t="shared" si="0"/>
        <v>144-197500-AAG4153</v>
      </c>
      <c r="S13" s="46" t="s">
        <v>12</v>
      </c>
      <c r="T13" s="47" t="s">
        <v>96</v>
      </c>
    </row>
    <row r="14" spans="1:20" s="47" customFormat="1" x14ac:dyDescent="0.25">
      <c r="A14" t="s">
        <v>138</v>
      </c>
      <c r="B14" t="s">
        <v>140</v>
      </c>
      <c r="C14" t="s">
        <v>141</v>
      </c>
      <c r="D14" t="s">
        <v>142</v>
      </c>
      <c r="E14" t="s">
        <v>143</v>
      </c>
      <c r="F14" t="s">
        <v>144</v>
      </c>
      <c r="G14" t="s">
        <v>145</v>
      </c>
      <c r="H14" s="54">
        <v>-1115.3800000000001</v>
      </c>
      <c r="I14" t="s">
        <v>170</v>
      </c>
      <c r="J14" s="55">
        <v>45078</v>
      </c>
      <c r="K14">
        <v>0</v>
      </c>
      <c r="L14" t="s">
        <v>171</v>
      </c>
      <c r="M14" t="s">
        <v>16</v>
      </c>
      <c r="N14" s="55">
        <v>44969</v>
      </c>
      <c r="O14" s="55">
        <v>44982</v>
      </c>
      <c r="P14" s="55">
        <v>44969</v>
      </c>
      <c r="Q14" s="55">
        <v>44982</v>
      </c>
      <c r="R14" s="46" t="str">
        <f t="shared" si="0"/>
        <v>144-197500-AAG4153</v>
      </c>
      <c r="S14" s="46" t="s">
        <v>12</v>
      </c>
      <c r="T14" s="47" t="s">
        <v>96</v>
      </c>
    </row>
    <row r="15" spans="1:20" s="47" customFormat="1" x14ac:dyDescent="0.25">
      <c r="A15" t="s">
        <v>138</v>
      </c>
      <c r="B15" t="s">
        <v>140</v>
      </c>
      <c r="C15" t="s">
        <v>172</v>
      </c>
      <c r="D15" t="s">
        <v>142</v>
      </c>
      <c r="E15" t="s">
        <v>143</v>
      </c>
      <c r="F15" t="s">
        <v>144</v>
      </c>
      <c r="G15" t="s">
        <v>173</v>
      </c>
      <c r="H15" s="54">
        <v>1115.3800000000001</v>
      </c>
      <c r="I15" t="s">
        <v>170</v>
      </c>
      <c r="J15" s="55">
        <v>45078</v>
      </c>
      <c r="K15">
        <v>0</v>
      </c>
      <c r="L15" t="s">
        <v>171</v>
      </c>
      <c r="M15" t="s">
        <v>16</v>
      </c>
      <c r="N15" s="55">
        <v>44969</v>
      </c>
      <c r="O15" s="55">
        <v>44982</v>
      </c>
      <c r="P15" s="55">
        <v>44969</v>
      </c>
      <c r="Q15" s="55">
        <v>44982</v>
      </c>
      <c r="R15" s="46" t="str">
        <f t="shared" si="0"/>
        <v>135-197500-AAB8794</v>
      </c>
      <c r="S15" s="46" t="s">
        <v>12</v>
      </c>
      <c r="T15" s="47" t="s">
        <v>96</v>
      </c>
    </row>
    <row r="16" spans="1:20" s="47" customFormat="1" x14ac:dyDescent="0.25">
      <c r="A16" t="s">
        <v>138</v>
      </c>
      <c r="B16" t="s">
        <v>140</v>
      </c>
      <c r="C16" t="s">
        <v>141</v>
      </c>
      <c r="D16" t="s">
        <v>142</v>
      </c>
      <c r="E16" t="s">
        <v>143</v>
      </c>
      <c r="F16" t="s">
        <v>144</v>
      </c>
      <c r="G16" t="s">
        <v>145</v>
      </c>
      <c r="H16" s="54">
        <v>1115.3800000000001</v>
      </c>
      <c r="I16" t="s">
        <v>174</v>
      </c>
      <c r="J16" s="55">
        <v>44987</v>
      </c>
      <c r="K16">
        <v>0</v>
      </c>
      <c r="L16" t="s">
        <v>171</v>
      </c>
      <c r="M16" t="s">
        <v>16</v>
      </c>
      <c r="N16" s="55">
        <v>44969</v>
      </c>
      <c r="O16" s="55">
        <v>44982</v>
      </c>
      <c r="P16" s="55">
        <v>44969</v>
      </c>
      <c r="Q16" s="55">
        <v>44982</v>
      </c>
      <c r="R16" s="46" t="str">
        <f t="shared" si="0"/>
        <v>144-197500-AAG4153</v>
      </c>
      <c r="S16" s="46" t="s">
        <v>12</v>
      </c>
      <c r="T16" s="47" t="s">
        <v>96</v>
      </c>
    </row>
    <row r="17" spans="1:20" s="47" customFormat="1" x14ac:dyDescent="0.25">
      <c r="A17" t="s">
        <v>138</v>
      </c>
      <c r="B17" t="s">
        <v>140</v>
      </c>
      <c r="C17" t="s">
        <v>172</v>
      </c>
      <c r="D17" t="s">
        <v>142</v>
      </c>
      <c r="E17" t="s">
        <v>143</v>
      </c>
      <c r="F17" t="s">
        <v>144</v>
      </c>
      <c r="G17" t="s">
        <v>173</v>
      </c>
      <c r="H17" s="54">
        <v>1115.3800000000001</v>
      </c>
      <c r="I17" t="s">
        <v>175</v>
      </c>
      <c r="J17" s="55">
        <v>45078</v>
      </c>
      <c r="K17">
        <v>0</v>
      </c>
      <c r="L17" t="s">
        <v>176</v>
      </c>
      <c r="M17" t="s">
        <v>16</v>
      </c>
      <c r="N17" s="55">
        <v>44983</v>
      </c>
      <c r="O17" s="55">
        <v>44996</v>
      </c>
      <c r="P17" s="55">
        <v>44983</v>
      </c>
      <c r="Q17" s="55">
        <v>44996</v>
      </c>
      <c r="R17" s="46" t="str">
        <f t="shared" si="0"/>
        <v>135-197500-AAB8794</v>
      </c>
      <c r="S17" s="47" t="s">
        <v>13</v>
      </c>
      <c r="T17" s="47" t="s">
        <v>96</v>
      </c>
    </row>
    <row r="18" spans="1:20" s="47" customFormat="1" x14ac:dyDescent="0.25">
      <c r="A18" t="s">
        <v>138</v>
      </c>
      <c r="B18" t="s">
        <v>140</v>
      </c>
      <c r="C18" t="s">
        <v>141</v>
      </c>
      <c r="D18" t="s">
        <v>142</v>
      </c>
      <c r="E18" t="s">
        <v>143</v>
      </c>
      <c r="F18" t="s">
        <v>144</v>
      </c>
      <c r="G18" t="s">
        <v>145</v>
      </c>
      <c r="H18" s="54">
        <v>-1115.3800000000001</v>
      </c>
      <c r="I18" t="s">
        <v>175</v>
      </c>
      <c r="J18" s="55">
        <v>45078</v>
      </c>
      <c r="K18">
        <v>0</v>
      </c>
      <c r="L18" t="s">
        <v>176</v>
      </c>
      <c r="M18" t="s">
        <v>16</v>
      </c>
      <c r="N18" s="55">
        <v>44983</v>
      </c>
      <c r="O18" s="55">
        <v>44996</v>
      </c>
      <c r="P18" s="55">
        <v>44983</v>
      </c>
      <c r="Q18" s="55">
        <v>44996</v>
      </c>
      <c r="R18" s="46" t="str">
        <f t="shared" si="0"/>
        <v>144-197500-AAG4153</v>
      </c>
      <c r="S18" s="47" t="s">
        <v>13</v>
      </c>
      <c r="T18" s="47" t="s">
        <v>96</v>
      </c>
    </row>
    <row r="19" spans="1:20" s="47" customFormat="1" x14ac:dyDescent="0.25">
      <c r="A19" t="s">
        <v>138</v>
      </c>
      <c r="B19" t="s">
        <v>140</v>
      </c>
      <c r="C19" t="s">
        <v>141</v>
      </c>
      <c r="D19" t="s">
        <v>142</v>
      </c>
      <c r="E19" t="s">
        <v>143</v>
      </c>
      <c r="F19" t="s">
        <v>144</v>
      </c>
      <c r="G19" t="s">
        <v>145</v>
      </c>
      <c r="H19" s="54">
        <v>1115.3800000000001</v>
      </c>
      <c r="I19" t="s">
        <v>177</v>
      </c>
      <c r="J19" s="55">
        <v>45001</v>
      </c>
      <c r="K19">
        <v>0</v>
      </c>
      <c r="L19" t="s">
        <v>176</v>
      </c>
      <c r="M19" t="s">
        <v>16</v>
      </c>
      <c r="N19" s="55">
        <v>44983</v>
      </c>
      <c r="O19" s="55">
        <v>44996</v>
      </c>
      <c r="P19" s="55">
        <v>44983</v>
      </c>
      <c r="Q19" s="55">
        <v>44996</v>
      </c>
      <c r="R19" s="46" t="str">
        <f t="shared" si="0"/>
        <v>144-197500-AAG4153</v>
      </c>
      <c r="S19" s="47" t="s">
        <v>13</v>
      </c>
      <c r="T19" s="47" t="s">
        <v>96</v>
      </c>
    </row>
    <row r="20" spans="1:20" s="47" customFormat="1" x14ac:dyDescent="0.25">
      <c r="A20" t="s">
        <v>138</v>
      </c>
      <c r="B20" t="s">
        <v>140</v>
      </c>
      <c r="C20" t="s">
        <v>172</v>
      </c>
      <c r="D20" t="s">
        <v>142</v>
      </c>
      <c r="E20" t="s">
        <v>143</v>
      </c>
      <c r="F20" t="s">
        <v>144</v>
      </c>
      <c r="G20" t="s">
        <v>173</v>
      </c>
      <c r="H20" s="54">
        <v>223.07</v>
      </c>
      <c r="I20" t="s">
        <v>178</v>
      </c>
      <c r="J20" s="55">
        <v>45078</v>
      </c>
      <c r="K20">
        <v>0</v>
      </c>
      <c r="L20" t="s">
        <v>179</v>
      </c>
      <c r="M20" t="s">
        <v>16</v>
      </c>
      <c r="N20" s="55">
        <v>44997</v>
      </c>
      <c r="O20" s="55">
        <v>45010</v>
      </c>
      <c r="P20" s="55">
        <v>44997</v>
      </c>
      <c r="Q20" s="55">
        <v>45010</v>
      </c>
      <c r="R20" s="46" t="str">
        <f t="shared" si="0"/>
        <v>135-197500-AAB8794</v>
      </c>
      <c r="S20" s="47" t="s">
        <v>13</v>
      </c>
      <c r="T20" s="47" t="s">
        <v>96</v>
      </c>
    </row>
    <row r="21" spans="1:20" s="47" customFormat="1" x14ac:dyDescent="0.25">
      <c r="A21" t="s">
        <v>138</v>
      </c>
      <c r="B21" t="s">
        <v>140</v>
      </c>
      <c r="C21" t="s">
        <v>141</v>
      </c>
      <c r="D21" t="s">
        <v>142</v>
      </c>
      <c r="E21" t="s">
        <v>143</v>
      </c>
      <c r="F21" t="s">
        <v>144</v>
      </c>
      <c r="G21" t="s">
        <v>180</v>
      </c>
      <c r="H21" s="54">
        <v>892.31</v>
      </c>
      <c r="I21" t="s">
        <v>178</v>
      </c>
      <c r="J21" s="55">
        <v>45078</v>
      </c>
      <c r="K21">
        <v>0</v>
      </c>
      <c r="L21" t="s">
        <v>179</v>
      </c>
      <c r="M21" t="s">
        <v>16</v>
      </c>
      <c r="N21" s="55">
        <v>44997</v>
      </c>
      <c r="O21" s="55">
        <v>45010</v>
      </c>
      <c r="P21" s="55">
        <v>44997</v>
      </c>
      <c r="Q21" s="55">
        <v>45010</v>
      </c>
      <c r="R21" s="46" t="str">
        <f t="shared" si="0"/>
        <v>144-197500-AAL5849</v>
      </c>
      <c r="S21" s="47" t="s">
        <v>13</v>
      </c>
      <c r="T21" s="47" t="s">
        <v>96</v>
      </c>
    </row>
    <row r="22" spans="1:20" s="47" customFormat="1" x14ac:dyDescent="0.25">
      <c r="A22" t="s">
        <v>138</v>
      </c>
      <c r="B22" t="s">
        <v>140</v>
      </c>
      <c r="C22" t="s">
        <v>141</v>
      </c>
      <c r="D22" t="s">
        <v>142</v>
      </c>
      <c r="E22" t="s">
        <v>143</v>
      </c>
      <c r="F22" t="s">
        <v>144</v>
      </c>
      <c r="G22" t="s">
        <v>145</v>
      </c>
      <c r="H22" s="54">
        <v>-1115.3800000000001</v>
      </c>
      <c r="I22" t="s">
        <v>178</v>
      </c>
      <c r="J22" s="55">
        <v>45078</v>
      </c>
      <c r="K22">
        <v>0</v>
      </c>
      <c r="L22" t="s">
        <v>179</v>
      </c>
      <c r="M22" t="s">
        <v>16</v>
      </c>
      <c r="N22" s="55">
        <v>44997</v>
      </c>
      <c r="O22" s="55">
        <v>45010</v>
      </c>
      <c r="P22" s="55">
        <v>44997</v>
      </c>
      <c r="Q22" s="55">
        <v>45010</v>
      </c>
      <c r="R22" s="46" t="str">
        <f t="shared" si="0"/>
        <v>144-197500-AAG4153</v>
      </c>
      <c r="S22" s="47" t="s">
        <v>13</v>
      </c>
      <c r="T22" s="47" t="s">
        <v>96</v>
      </c>
    </row>
    <row r="23" spans="1:20" s="47" customFormat="1" x14ac:dyDescent="0.25">
      <c r="A23" t="s">
        <v>138</v>
      </c>
      <c r="B23" t="s">
        <v>140</v>
      </c>
      <c r="C23" t="s">
        <v>141</v>
      </c>
      <c r="D23" t="s">
        <v>142</v>
      </c>
      <c r="E23" t="s">
        <v>143</v>
      </c>
      <c r="F23" t="s">
        <v>144</v>
      </c>
      <c r="G23" t="s">
        <v>145</v>
      </c>
      <c r="H23" s="54">
        <v>1115.3800000000001</v>
      </c>
      <c r="I23" t="s">
        <v>181</v>
      </c>
      <c r="J23" s="55">
        <v>45019</v>
      </c>
      <c r="K23">
        <v>0</v>
      </c>
      <c r="L23" t="s">
        <v>179</v>
      </c>
      <c r="M23" t="s">
        <v>16</v>
      </c>
      <c r="N23" s="55">
        <v>44997</v>
      </c>
      <c r="O23" s="55">
        <v>45010</v>
      </c>
      <c r="P23" s="55">
        <v>44997</v>
      </c>
      <c r="Q23" s="55">
        <v>45010</v>
      </c>
      <c r="R23" s="46" t="str">
        <f t="shared" si="0"/>
        <v>144-197500-AAG4153</v>
      </c>
      <c r="S23" s="47" t="s">
        <v>13</v>
      </c>
      <c r="T23" s="47" t="s">
        <v>96</v>
      </c>
    </row>
    <row r="24" spans="1:20" s="47" customFormat="1" x14ac:dyDescent="0.25">
      <c r="A24" t="s">
        <v>138</v>
      </c>
      <c r="B24" t="s">
        <v>140</v>
      </c>
      <c r="C24" t="s">
        <v>141</v>
      </c>
      <c r="D24" t="s">
        <v>142</v>
      </c>
      <c r="E24" t="s">
        <v>143</v>
      </c>
      <c r="F24" t="s">
        <v>144</v>
      </c>
      <c r="G24" t="s">
        <v>180</v>
      </c>
      <c r="H24" s="54">
        <v>1115.3800000000001</v>
      </c>
      <c r="I24" t="s">
        <v>182</v>
      </c>
      <c r="J24" s="55">
        <v>45029</v>
      </c>
      <c r="K24">
        <v>0</v>
      </c>
      <c r="L24" t="s">
        <v>183</v>
      </c>
      <c r="M24" t="s">
        <v>16</v>
      </c>
      <c r="N24" s="55">
        <v>45011</v>
      </c>
      <c r="O24" s="55">
        <v>45024</v>
      </c>
      <c r="P24" s="55">
        <v>45011</v>
      </c>
      <c r="Q24" s="55">
        <v>45024</v>
      </c>
      <c r="R24" s="46" t="str">
        <f t="shared" si="0"/>
        <v>144-197500-AAL5849</v>
      </c>
      <c r="S24" s="47" t="s">
        <v>14</v>
      </c>
      <c r="T24" s="47" t="s">
        <v>96</v>
      </c>
    </row>
    <row r="25" spans="1:20" s="47" customFormat="1" x14ac:dyDescent="0.25">
      <c r="A25" t="s">
        <v>138</v>
      </c>
      <c r="B25" t="s">
        <v>140</v>
      </c>
      <c r="C25" t="s">
        <v>141</v>
      </c>
      <c r="D25" t="s">
        <v>142</v>
      </c>
      <c r="E25" t="s">
        <v>143</v>
      </c>
      <c r="F25" t="s">
        <v>144</v>
      </c>
      <c r="G25" t="s">
        <v>180</v>
      </c>
      <c r="H25" s="54">
        <v>1115.3800000000001</v>
      </c>
      <c r="I25" t="s">
        <v>184</v>
      </c>
      <c r="J25" s="55">
        <v>45047</v>
      </c>
      <c r="K25">
        <v>0</v>
      </c>
      <c r="L25" t="s">
        <v>185</v>
      </c>
      <c r="M25" t="s">
        <v>16</v>
      </c>
      <c r="N25" s="55">
        <v>45025</v>
      </c>
      <c r="O25" s="55">
        <v>45038</v>
      </c>
      <c r="P25" s="55">
        <v>45025</v>
      </c>
      <c r="Q25" s="55">
        <v>45038</v>
      </c>
      <c r="R25" s="46" t="str">
        <f t="shared" si="0"/>
        <v>144-197500-AAL5849</v>
      </c>
      <c r="S25" s="47" t="s">
        <v>14</v>
      </c>
      <c r="T25" s="47" t="s">
        <v>96</v>
      </c>
    </row>
    <row r="26" spans="1:20" s="47" customFormat="1" x14ac:dyDescent="0.25">
      <c r="A26" t="s">
        <v>138</v>
      </c>
      <c r="B26" t="s">
        <v>140</v>
      </c>
      <c r="C26" t="s">
        <v>141</v>
      </c>
      <c r="D26" t="s">
        <v>142</v>
      </c>
      <c r="E26" t="s">
        <v>143</v>
      </c>
      <c r="F26" t="s">
        <v>144</v>
      </c>
      <c r="G26" t="s">
        <v>180</v>
      </c>
      <c r="H26" s="54">
        <v>1115.3800000000001</v>
      </c>
      <c r="I26" t="s">
        <v>186</v>
      </c>
      <c r="J26" s="55">
        <v>45057</v>
      </c>
      <c r="K26">
        <v>0</v>
      </c>
      <c r="L26" t="s">
        <v>187</v>
      </c>
      <c r="M26" t="s">
        <v>16</v>
      </c>
      <c r="N26" s="55">
        <v>45039</v>
      </c>
      <c r="O26" s="55">
        <v>45052</v>
      </c>
      <c r="P26" s="55">
        <v>45039</v>
      </c>
      <c r="Q26" s="55">
        <v>45052</v>
      </c>
      <c r="R26" s="46" t="str">
        <f t="shared" si="0"/>
        <v>144-197500-AAL5849</v>
      </c>
      <c r="S26" s="47" t="s">
        <v>15</v>
      </c>
      <c r="T26" s="47" t="s">
        <v>96</v>
      </c>
    </row>
    <row r="27" spans="1:20" s="47" customFormat="1" x14ac:dyDescent="0.25">
      <c r="H27" s="123">
        <f>SUM(H2:H26)</f>
        <v>20076.840000000011</v>
      </c>
    </row>
    <row r="28" spans="1:20" s="47" customFormat="1" x14ac:dyDescent="0.25"/>
    <row r="29" spans="1:20" s="47" customFormat="1" x14ac:dyDescent="0.25"/>
    <row r="30" spans="1:20" s="47" customFormat="1" x14ac:dyDescent="0.25"/>
    <row r="31" spans="1:20" s="47" customFormat="1" x14ac:dyDescent="0.25"/>
    <row r="32" spans="1:20"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47" customFormat="1" x14ac:dyDescent="0.25"/>
    <row r="162" s="47" customFormat="1" x14ac:dyDescent="0.25"/>
    <row r="163" s="47" customFormat="1" x14ac:dyDescent="0.25"/>
    <row r="164" s="47" customFormat="1" x14ac:dyDescent="0.25"/>
    <row r="165" s="47" customFormat="1" x14ac:dyDescent="0.25"/>
    <row r="166" s="47" customFormat="1" x14ac:dyDescent="0.25"/>
    <row r="167" s="47" customFormat="1" x14ac:dyDescent="0.25"/>
    <row r="168" s="47" customFormat="1" x14ac:dyDescent="0.25"/>
    <row r="169" s="47" customFormat="1" x14ac:dyDescent="0.25"/>
    <row r="170" s="47" customFormat="1" x14ac:dyDescent="0.25"/>
    <row r="171" s="47" customFormat="1" x14ac:dyDescent="0.25"/>
    <row r="172" s="47" customFormat="1" x14ac:dyDescent="0.25"/>
    <row r="173" s="47" customFormat="1" x14ac:dyDescent="0.25"/>
    <row r="174" s="47" customFormat="1" x14ac:dyDescent="0.25"/>
    <row r="175" s="47" customFormat="1" x14ac:dyDescent="0.25"/>
    <row r="176"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47" customFormat="1" x14ac:dyDescent="0.25"/>
    <row r="226" s="47" customFormat="1" x14ac:dyDescent="0.25"/>
    <row r="227" s="47" customFormat="1" x14ac:dyDescent="0.25"/>
    <row r="228" s="47" customFormat="1" x14ac:dyDescent="0.25"/>
    <row r="229" s="47" customFormat="1" x14ac:dyDescent="0.25"/>
    <row r="230" s="47" customFormat="1" x14ac:dyDescent="0.25"/>
    <row r="231" s="47" customFormat="1" x14ac:dyDescent="0.25"/>
    <row r="232" s="47" customFormat="1" x14ac:dyDescent="0.25"/>
    <row r="233" s="47" customFormat="1" x14ac:dyDescent="0.25"/>
    <row r="234" s="47" customFormat="1" x14ac:dyDescent="0.25"/>
    <row r="235" s="47" customFormat="1" x14ac:dyDescent="0.25"/>
    <row r="236" s="47" customFormat="1" x14ac:dyDescent="0.25"/>
    <row r="237" s="47" customFormat="1" x14ac:dyDescent="0.25"/>
    <row r="238" s="47" customFormat="1" x14ac:dyDescent="0.25"/>
    <row r="239" s="47" customFormat="1" x14ac:dyDescent="0.25"/>
    <row r="240" s="47" customFormat="1" x14ac:dyDescent="0.25"/>
    <row r="241" s="47" customFormat="1" x14ac:dyDescent="0.25"/>
    <row r="242" s="47" customFormat="1" x14ac:dyDescent="0.25"/>
    <row r="243" s="47" customFormat="1" x14ac:dyDescent="0.25"/>
    <row r="244" s="47" customFormat="1" x14ac:dyDescent="0.25"/>
    <row r="245" s="47" customFormat="1" x14ac:dyDescent="0.25"/>
    <row r="246" s="47" customFormat="1" x14ac:dyDescent="0.25"/>
    <row r="247" s="47" customFormat="1" x14ac:dyDescent="0.25"/>
    <row r="248" s="47" customFormat="1" x14ac:dyDescent="0.25"/>
    <row r="249" s="47" customFormat="1" x14ac:dyDescent="0.25"/>
    <row r="250" s="47" customFormat="1" x14ac:dyDescent="0.25"/>
    <row r="251" s="47" customFormat="1" x14ac:dyDescent="0.25"/>
    <row r="252" s="47" customFormat="1" x14ac:dyDescent="0.25"/>
    <row r="253" s="47" customFormat="1" x14ac:dyDescent="0.25"/>
    <row r="254" s="47" customFormat="1" x14ac:dyDescent="0.25"/>
    <row r="255" s="47" customFormat="1" x14ac:dyDescent="0.25"/>
    <row r="256" s="47" customFormat="1" x14ac:dyDescent="0.25"/>
    <row r="257" s="47" customFormat="1" x14ac:dyDescent="0.25"/>
    <row r="258" s="47" customFormat="1" x14ac:dyDescent="0.25"/>
    <row r="259" s="47" customFormat="1" x14ac:dyDescent="0.25"/>
    <row r="260" s="47" customFormat="1" x14ac:dyDescent="0.25"/>
    <row r="261" s="47" customFormat="1" x14ac:dyDescent="0.25"/>
    <row r="262" s="47" customFormat="1" x14ac:dyDescent="0.25"/>
    <row r="263" s="47" customFormat="1" x14ac:dyDescent="0.25"/>
    <row r="264" s="47" customFormat="1" x14ac:dyDescent="0.25"/>
    <row r="265" s="47" customFormat="1" x14ac:dyDescent="0.25"/>
    <row r="266" s="47" customFormat="1" x14ac:dyDescent="0.25"/>
    <row r="267" s="47" customFormat="1" x14ac:dyDescent="0.25"/>
    <row r="268" s="47" customFormat="1" x14ac:dyDescent="0.25"/>
    <row r="269" s="47" customFormat="1" x14ac:dyDescent="0.25"/>
    <row r="270" s="47" customFormat="1" x14ac:dyDescent="0.25"/>
    <row r="271" s="47" customFormat="1" x14ac:dyDescent="0.25"/>
    <row r="272" s="47" customFormat="1" x14ac:dyDescent="0.25"/>
    <row r="273" s="47" customFormat="1" x14ac:dyDescent="0.25"/>
    <row r="274" s="47" customFormat="1" x14ac:dyDescent="0.25"/>
    <row r="275" s="47" customFormat="1" x14ac:dyDescent="0.25"/>
    <row r="276" s="47" customFormat="1" x14ac:dyDescent="0.25"/>
    <row r="277" s="47" customFormat="1" x14ac:dyDescent="0.25"/>
    <row r="278" s="47" customFormat="1" x14ac:dyDescent="0.25"/>
    <row r="279" s="47" customFormat="1" x14ac:dyDescent="0.25"/>
    <row r="280" s="47" customFormat="1" x14ac:dyDescent="0.25"/>
    <row r="281" s="47" customFormat="1" x14ac:dyDescent="0.25"/>
    <row r="282" s="47" customFormat="1" x14ac:dyDescent="0.25"/>
    <row r="283" s="47" customFormat="1" x14ac:dyDescent="0.25"/>
    <row r="284" s="47" customFormat="1" x14ac:dyDescent="0.25"/>
    <row r="285" s="47" customFormat="1" x14ac:dyDescent="0.25"/>
    <row r="286" s="47" customFormat="1" x14ac:dyDescent="0.25"/>
    <row r="287" s="47" customFormat="1" x14ac:dyDescent="0.25"/>
    <row r="288" s="47" customFormat="1" x14ac:dyDescent="0.25"/>
    <row r="289" s="47" customFormat="1" x14ac:dyDescent="0.25"/>
    <row r="290" s="47" customFormat="1" x14ac:dyDescent="0.25"/>
    <row r="291" s="47" customFormat="1" x14ac:dyDescent="0.25"/>
    <row r="292" s="47" customFormat="1" x14ac:dyDescent="0.25"/>
    <row r="293" s="47" customFormat="1" x14ac:dyDescent="0.25"/>
    <row r="294" s="47" customFormat="1" x14ac:dyDescent="0.25"/>
    <row r="295" s="47" customFormat="1" x14ac:dyDescent="0.25"/>
    <row r="296" s="47" customFormat="1" x14ac:dyDescent="0.25"/>
    <row r="297" s="47" customFormat="1" x14ac:dyDescent="0.25"/>
    <row r="298" s="47" customFormat="1" x14ac:dyDescent="0.25"/>
    <row r="299" s="47" customFormat="1" x14ac:dyDescent="0.25"/>
    <row r="300" s="47" customFormat="1" x14ac:dyDescent="0.25"/>
    <row r="301" s="47" customFormat="1" x14ac:dyDescent="0.25"/>
    <row r="302" s="47" customFormat="1" x14ac:dyDescent="0.25"/>
    <row r="303" s="47" customFormat="1" x14ac:dyDescent="0.25"/>
    <row r="304"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47" customFormat="1" x14ac:dyDescent="0.25"/>
    <row r="338" s="47" customFormat="1" x14ac:dyDescent="0.25"/>
    <row r="339" s="47" customFormat="1" x14ac:dyDescent="0.25"/>
    <row r="340" s="47" customFormat="1" x14ac:dyDescent="0.25"/>
    <row r="341" s="47" customFormat="1" x14ac:dyDescent="0.25"/>
    <row r="342" s="47" customFormat="1" x14ac:dyDescent="0.25"/>
    <row r="343" s="47" customFormat="1" x14ac:dyDescent="0.25"/>
    <row r="344" s="47" customFormat="1" x14ac:dyDescent="0.25"/>
    <row r="345" s="47" customFormat="1" x14ac:dyDescent="0.25"/>
    <row r="346" s="47" customFormat="1" x14ac:dyDescent="0.25"/>
    <row r="347" s="47" customFormat="1" x14ac:dyDescent="0.25"/>
    <row r="348" s="47" customFormat="1" x14ac:dyDescent="0.25"/>
    <row r="349" s="47" customFormat="1" x14ac:dyDescent="0.25"/>
    <row r="350" s="47" customFormat="1" x14ac:dyDescent="0.25"/>
    <row r="351" s="47" customFormat="1" x14ac:dyDescent="0.25"/>
    <row r="352" s="47" customFormat="1" x14ac:dyDescent="0.25"/>
    <row r="353" s="47" customFormat="1" x14ac:dyDescent="0.25"/>
    <row r="354" s="47" customFormat="1" x14ac:dyDescent="0.25"/>
    <row r="355" s="47" customFormat="1" x14ac:dyDescent="0.25"/>
    <row r="356" s="47" customFormat="1" x14ac:dyDescent="0.25"/>
    <row r="357" s="47" customFormat="1" x14ac:dyDescent="0.25"/>
    <row r="358" s="47" customFormat="1" x14ac:dyDescent="0.25"/>
    <row r="359" s="47" customFormat="1" x14ac:dyDescent="0.25"/>
    <row r="360" s="47" customFormat="1" x14ac:dyDescent="0.25"/>
    <row r="361" s="47" customFormat="1" x14ac:dyDescent="0.25"/>
    <row r="362" s="47" customFormat="1" x14ac:dyDescent="0.25"/>
    <row r="363" s="47" customFormat="1" x14ac:dyDescent="0.25"/>
    <row r="364" s="47" customFormat="1" x14ac:dyDescent="0.25"/>
    <row r="365" s="47" customFormat="1" x14ac:dyDescent="0.25"/>
    <row r="366" s="47" customFormat="1" x14ac:dyDescent="0.25"/>
    <row r="367" s="47" customFormat="1" x14ac:dyDescent="0.25"/>
    <row r="368" s="47" customFormat="1" x14ac:dyDescent="0.25"/>
    <row r="369" s="47" customFormat="1" x14ac:dyDescent="0.25"/>
    <row r="370" s="47" customFormat="1" x14ac:dyDescent="0.25"/>
    <row r="371" s="47" customFormat="1" x14ac:dyDescent="0.25"/>
    <row r="372" s="47" customFormat="1" x14ac:dyDescent="0.25"/>
    <row r="373" s="47" customFormat="1" x14ac:dyDescent="0.25"/>
    <row r="374" s="47" customFormat="1" x14ac:dyDescent="0.25"/>
    <row r="375" s="47" customFormat="1" x14ac:dyDescent="0.25"/>
    <row r="376" s="47" customFormat="1" x14ac:dyDescent="0.25"/>
    <row r="377" s="47" customFormat="1" x14ac:dyDescent="0.25"/>
    <row r="378" s="47" customFormat="1" x14ac:dyDescent="0.25"/>
    <row r="379" s="47" customFormat="1" x14ac:dyDescent="0.25"/>
    <row r="380" s="47" customFormat="1" x14ac:dyDescent="0.25"/>
    <row r="381" s="47" customFormat="1" x14ac:dyDescent="0.25"/>
    <row r="382" s="47" customFormat="1" x14ac:dyDescent="0.25"/>
    <row r="383" s="47" customFormat="1" x14ac:dyDescent="0.25"/>
    <row r="384" s="47" customFormat="1" x14ac:dyDescent="0.25"/>
    <row r="385" s="47" customFormat="1" x14ac:dyDescent="0.25"/>
    <row r="386" s="47" customFormat="1" x14ac:dyDescent="0.25"/>
    <row r="387" s="47" customFormat="1" x14ac:dyDescent="0.25"/>
    <row r="388" s="47" customFormat="1" x14ac:dyDescent="0.25"/>
    <row r="389" s="47" customFormat="1" x14ac:dyDescent="0.25"/>
    <row r="390" s="47" customFormat="1" x14ac:dyDescent="0.25"/>
  </sheetData>
  <autoFilter ref="A1:T14" xr:uid="{00000000-0009-0000-0000-000004000000}">
    <sortState xmlns:xlrd2="http://schemas.microsoft.com/office/spreadsheetml/2017/richdata2" ref="A2:T14">
      <sortCondition ref="P1:P14"/>
    </sortState>
  </autoFilter>
  <phoneticPr fontId="16" type="noConversion"/>
  <pageMargins left="0.7" right="0.7" top="0.75" bottom="0.75" header="0.3" footer="0.3"/>
  <pageSetup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workbookViewId="0">
      <pane ySplit="5" topLeftCell="A9" activePane="bottomLeft" state="frozen"/>
      <selection pane="bottomLeft" activeCell="J34" sqref="J34"/>
    </sheetView>
  </sheetViews>
  <sheetFormatPr defaultRowHeight="15" x14ac:dyDescent="0.25"/>
  <cols>
    <col min="1" max="1" width="12" bestFit="1" customWidth="1"/>
    <col min="2" max="2" width="19.5703125" bestFit="1" customWidth="1"/>
    <col min="3" max="3" width="18.85546875" customWidth="1"/>
    <col min="4" max="4" width="16.140625" customWidth="1"/>
    <col min="5" max="5" width="16.7109375" customWidth="1"/>
    <col min="6" max="6" width="14.85546875" customWidth="1"/>
    <col min="7" max="7" width="16.5703125" hidden="1" customWidth="1"/>
    <col min="8" max="8" width="28.42578125" bestFit="1" customWidth="1"/>
    <col min="9" max="9" width="11.5703125" bestFit="1" customWidth="1"/>
    <col min="10" max="10" width="10.5703125" bestFit="1" customWidth="1"/>
    <col min="11" max="11" width="14.42578125" bestFit="1" customWidth="1"/>
    <col min="12" max="12" width="29.7109375" bestFit="1" customWidth="1"/>
    <col min="17" max="17" width="30.28515625" bestFit="1" customWidth="1"/>
  </cols>
  <sheetData>
    <row r="1" spans="1:14" ht="45" x14ac:dyDescent="0.25">
      <c r="A1" s="11" t="s">
        <v>5</v>
      </c>
      <c r="B1" s="9" t="s">
        <v>138</v>
      </c>
      <c r="C1" s="41" t="s">
        <v>139</v>
      </c>
      <c r="E1" s="19" t="s">
        <v>20</v>
      </c>
      <c r="F1" s="10" t="s">
        <v>22</v>
      </c>
      <c r="G1" s="13"/>
    </row>
    <row r="2" spans="1:14" x14ac:dyDescent="0.25">
      <c r="B2" s="5"/>
    </row>
    <row r="4" spans="1:14" x14ac:dyDescent="0.25">
      <c r="B4" s="6" t="s">
        <v>8</v>
      </c>
    </row>
    <row r="5" spans="1:14" x14ac:dyDescent="0.25">
      <c r="A5" s="11" t="s">
        <v>24</v>
      </c>
      <c r="B5" s="11" t="s">
        <v>66</v>
      </c>
      <c r="C5" s="11" t="s">
        <v>0</v>
      </c>
      <c r="D5" s="11" t="s">
        <v>1</v>
      </c>
      <c r="E5" s="11" t="s">
        <v>2</v>
      </c>
      <c r="F5" s="11" t="s">
        <v>6</v>
      </c>
      <c r="G5" s="11" t="s">
        <v>7</v>
      </c>
    </row>
    <row r="6" spans="1:14" x14ac:dyDescent="0.25">
      <c r="A6" s="10" t="s">
        <v>27</v>
      </c>
      <c r="B6" s="10" t="s">
        <v>188</v>
      </c>
      <c r="C6" s="2">
        <f>SUMIFS('Salary Detail'!$H:$H,'Salary Detail'!$T:$T,"Fall",'Salary Detail'!$S:$S,$C$5,'Salary Detail'!$R:$R,B6)</f>
        <v>2230.7600000000002</v>
      </c>
      <c r="D6" s="2">
        <f>SUMIFS('Salary Detail'!$H:$H,'Salary Detail'!$T:$T,"Fall",'Salary Detail'!$S:$S,$D$5,'Salary Detail'!$R:$R,B6)</f>
        <v>2230.7600000000002</v>
      </c>
      <c r="E6" s="2">
        <f>SUMIFS('Salary Detail'!$H:$H,'Salary Detail'!$T:$T,"Fall",'Salary Detail'!$S:$S,$E$5,'Salary Detail'!$R:$R,B6)</f>
        <v>2230.7600000000002</v>
      </c>
      <c r="F6" s="2">
        <f>SUMIFS('Salary Detail'!$H:$H,'Salary Detail'!$T:$T,"Fall",'Salary Detail'!$S:$S,$F$5,'Salary Detail'!$R:$R,B6)</f>
        <v>3346.1400000000003</v>
      </c>
      <c r="G6" s="2">
        <f>SUMIFS('Salary Detail'!$H:$H,'Salary Detail'!$T:$T,"Fall",'Salary Detail'!$S:$S,$G$5,'Salary Detail'!$R:$R,B6)</f>
        <v>0</v>
      </c>
      <c r="H6" s="2">
        <f>SUM(C6:G6)</f>
        <v>10038.420000000002</v>
      </c>
    </row>
    <row r="7" spans="1:14" x14ac:dyDescent="0.25">
      <c r="A7" s="10" t="s">
        <v>39</v>
      </c>
      <c r="B7" s="10" t="s">
        <v>39</v>
      </c>
      <c r="C7" s="2">
        <f>SUMIFS('Salary Detail'!$H:$H,'Salary Detail'!$T:$T,"Fall",'Salary Detail'!$S:$S,$C$5,'Salary Detail'!$R:$R,B7)</f>
        <v>0</v>
      </c>
      <c r="D7" s="2">
        <f>SUMIFS('Salary Detail'!$H:$H,'Salary Detail'!$T:$T,"Fall",'Salary Detail'!$S:$S,$D$5,'Salary Detail'!$R:$R,B7)</f>
        <v>0</v>
      </c>
      <c r="E7" s="2">
        <f>SUMIFS('Salary Detail'!$H:$H,'Salary Detail'!$T:$T,"Fall",'Salary Detail'!$S:$S,$E$5,'Salary Detail'!$R:$R,B7)</f>
        <v>0</v>
      </c>
      <c r="F7" s="2">
        <f>SUMIFS('Salary Detail'!$H:$H,'Salary Detail'!$T:$T,"Fall",'Salary Detail'!$S:$S,$F$5,'Salary Detail'!$R:$R,B7)</f>
        <v>0</v>
      </c>
      <c r="G7" s="2">
        <f>SUMIFS('Salary Detail'!$H:$H,'Salary Detail'!$T:$T,"Fall",'Salary Detail'!$S:$S,$G$5,'Salary Detail'!$R:$R,B7)</f>
        <v>0</v>
      </c>
      <c r="H7" s="2">
        <f>SUM(C7:G7)</f>
        <v>0</v>
      </c>
    </row>
    <row r="8" spans="1:14" x14ac:dyDescent="0.25">
      <c r="A8" s="10" t="s">
        <v>39</v>
      </c>
      <c r="B8" s="10" t="s">
        <v>39</v>
      </c>
      <c r="C8" s="2">
        <f>SUMIFS('Salary Detail'!$H:$H,'Salary Detail'!$T:$T,"Fall",'Salary Detail'!$S:$S,$C$5,'Salary Detail'!$R:$R,B8)</f>
        <v>0</v>
      </c>
      <c r="D8" s="2">
        <f>SUMIFS('Salary Detail'!$H:$H,'Salary Detail'!$T:$T,"Fall",'Salary Detail'!$S:$S,$D$5,'Salary Detail'!$R:$R,B8)</f>
        <v>0</v>
      </c>
      <c r="E8" s="2">
        <f>SUMIFS('Salary Detail'!$H:$H,'Salary Detail'!$T:$T,"Fall",'Salary Detail'!$S:$S,$E$5,'Salary Detail'!$R:$R,B8)</f>
        <v>0</v>
      </c>
      <c r="F8" s="2">
        <f>SUMIFS('Salary Detail'!$H:$H,'Salary Detail'!$T:$T,"Fall",'Salary Detail'!$S:$S,$F$5,'Salary Detail'!$R:$R,B8)</f>
        <v>0</v>
      </c>
      <c r="G8" s="2">
        <f>SUMIFS('Salary Detail'!$H:$H,'Salary Detail'!$T:$T,"Fall",'Salary Detail'!$S:$S,$G$5,'Salary Detail'!$R:$R,B8)</f>
        <v>0</v>
      </c>
      <c r="H8" s="2">
        <f t="shared" ref="H8:H11" si="0">SUM(C8:G8)</f>
        <v>0</v>
      </c>
    </row>
    <row r="9" spans="1:14" x14ac:dyDescent="0.25">
      <c r="A9" s="10" t="s">
        <v>39</v>
      </c>
      <c r="B9" s="10" t="s">
        <v>39</v>
      </c>
      <c r="C9" s="2">
        <f>SUMIFS('Salary Detail'!$H:$H,'Salary Detail'!$T:$T,"Fall",'Salary Detail'!$S:$S,$C$5,'Salary Detail'!$R:$R,B9)</f>
        <v>0</v>
      </c>
      <c r="D9" s="2">
        <f>SUMIFS('Salary Detail'!$H:$H,'Salary Detail'!$T:$T,"Fall",'Salary Detail'!$S:$S,$D$5,'Salary Detail'!$R:$R,B9)</f>
        <v>0</v>
      </c>
      <c r="E9" s="2">
        <f>SUMIFS('Salary Detail'!$H:$H,'Salary Detail'!$T:$T,"Fall",'Salary Detail'!$S:$S,$E$5,'Salary Detail'!$R:$R,B9)</f>
        <v>0</v>
      </c>
      <c r="F9" s="2">
        <f>SUMIFS('Salary Detail'!$H:$H,'Salary Detail'!$T:$T,"Fall",'Salary Detail'!$S:$S,$F$5,'Salary Detail'!$R:$R,B9)</f>
        <v>0</v>
      </c>
      <c r="G9" s="2">
        <f>SUMIFS('Salary Detail'!$H:$H,'Salary Detail'!$T:$T,"Fall",'Salary Detail'!$S:$S,$G$5,'Salary Detail'!$R:$R,B9)</f>
        <v>0</v>
      </c>
      <c r="H9" s="2">
        <f t="shared" si="0"/>
        <v>0</v>
      </c>
    </row>
    <row r="10" spans="1:14" x14ac:dyDescent="0.25">
      <c r="A10" s="10" t="s">
        <v>39</v>
      </c>
      <c r="B10" s="10" t="s">
        <v>39</v>
      </c>
      <c r="C10" s="2">
        <f>SUMIFS('Salary Detail'!$H:$H,'Salary Detail'!$T:$T,"Fall",'Salary Detail'!$S:$S,$C$5,'Salary Detail'!$R:$R,B10)</f>
        <v>0</v>
      </c>
      <c r="D10" s="2">
        <f>SUMIFS('Salary Detail'!$H:$H,'Salary Detail'!$T:$T,"Fall",'Salary Detail'!$S:$S,$D$5,'Salary Detail'!$R:$R,B10)</f>
        <v>0</v>
      </c>
      <c r="E10" s="2">
        <f>SUMIFS('Salary Detail'!$H:$H,'Salary Detail'!$T:$T,"Fall",'Salary Detail'!$S:$S,$E$5,'Salary Detail'!$R:$R,B10)</f>
        <v>0</v>
      </c>
      <c r="F10" s="2">
        <f>SUMIFS('Salary Detail'!$H:$H,'Salary Detail'!$T:$T,"Fall",'Salary Detail'!$S:$S,$F$5,'Salary Detail'!$R:$R,B10)</f>
        <v>0</v>
      </c>
      <c r="G10" s="2">
        <f>SUMIFS('Salary Detail'!$H:$H,'Salary Detail'!$T:$T,"Fall",'Salary Detail'!$S:$S,$G$5,'Salary Detail'!$R:$R,B10)</f>
        <v>0</v>
      </c>
      <c r="H10" s="2">
        <f t="shared" si="0"/>
        <v>0</v>
      </c>
    </row>
    <row r="11" spans="1:14" x14ac:dyDescent="0.25">
      <c r="A11" s="10" t="s">
        <v>39</v>
      </c>
      <c r="B11" s="10" t="s">
        <v>39</v>
      </c>
      <c r="C11" s="2">
        <f>SUMIFS('Salary Detail'!$H:$H,'Salary Detail'!$T:$T,"Fall",'Salary Detail'!$S:$S,$C$5,'Salary Detail'!$R:$R,B11)</f>
        <v>0</v>
      </c>
      <c r="D11" s="2">
        <f>SUMIFS('Salary Detail'!$H:$H,'Salary Detail'!$T:$T,"Fall",'Salary Detail'!$S:$S,$D$5,'Salary Detail'!$R:$R,B11)</f>
        <v>0</v>
      </c>
      <c r="E11" s="2">
        <f>SUMIFS('Salary Detail'!$H:$H,'Salary Detail'!$T:$T,"Fall",'Salary Detail'!$S:$S,$E$5,'Salary Detail'!$R:$R,B11)</f>
        <v>0</v>
      </c>
      <c r="F11" s="2">
        <f>SUMIFS('Salary Detail'!$H:$H,'Salary Detail'!$T:$T,"Fall",'Salary Detail'!$S:$S,$F$5,'Salary Detail'!$R:$R,B11)</f>
        <v>0</v>
      </c>
      <c r="G11" s="2">
        <f>SUMIFS('Salary Detail'!$H:$H,'Salary Detail'!$T:$T,"Fall",'Salary Detail'!$S:$S,$G$5,'Salary Detail'!$R:$R,B11)</f>
        <v>0</v>
      </c>
      <c r="H11" s="2">
        <f t="shared" si="0"/>
        <v>0</v>
      </c>
      <c r="I11" s="2">
        <f>SUM(H6:H11)</f>
        <v>10038.420000000002</v>
      </c>
    </row>
    <row r="12" spans="1:14" x14ac:dyDescent="0.25">
      <c r="C12" s="2">
        <f>SUM(C6:C11)</f>
        <v>2230.7600000000002</v>
      </c>
      <c r="D12" s="2">
        <f>SUM(D6:D11)</f>
        <v>2230.7600000000002</v>
      </c>
      <c r="E12" s="2">
        <f>SUM(E6:E11)</f>
        <v>2230.7600000000002</v>
      </c>
      <c r="F12" s="2">
        <f>SUM(F6:F11)</f>
        <v>3346.1400000000003</v>
      </c>
      <c r="G12" s="2">
        <f>SUM(G6:G11)</f>
        <v>0</v>
      </c>
    </row>
    <row r="13" spans="1:14" x14ac:dyDescent="0.25">
      <c r="B13" s="6" t="s">
        <v>3</v>
      </c>
      <c r="C13" s="16"/>
      <c r="D13" s="16"/>
      <c r="E13" s="16"/>
      <c r="F13" s="16"/>
      <c r="G13" s="16"/>
      <c r="H13" s="25"/>
    </row>
    <row r="14" spans="1:14" x14ac:dyDescent="0.25">
      <c r="A14" t="str">
        <f>$A$6</f>
        <v>RA-A</v>
      </c>
      <c r="B14" t="str">
        <f>$B$6</f>
        <v>144-197500-AAG4153</v>
      </c>
      <c r="C14" s="38">
        <f>IFERROR(SUM($C6:C6)/INDEX(Rates!$D$57:$H$67,MATCH($A14,Rates!$A$57:$A$67,0),MATCH(C$5,Rates!$D$56:$H$56,0)),0)</f>
        <v>0.49999793103448287</v>
      </c>
      <c r="D14" s="38">
        <f>IFERROR(SUM($C6:D6)/INDEX(Rates!$D$57:$H$67,MATCH($A14,Rates!$A$57:$A$67,0),MATCH(D$5,Rates!$D$56:$H$56,0)),0)</f>
        <v>0.49999793103448287</v>
      </c>
      <c r="E14" s="38">
        <f>IFERROR(SUM($C6:E6)/INDEX(Rates!$D$57:$H$67,MATCH($A14,Rates!$A$57:$A$67,0),MATCH(E$5,Rates!$D$56:$H$56,0)),0)</f>
        <v>0.49999793103448287</v>
      </c>
      <c r="F14" s="38">
        <f>IFERROR(SUM($C6:F6)/INDEX(Rates!$D$57:$H$67,MATCH($A14,Rates!$A$57:$A$67,0),MATCH(F$5,Rates!$D$56:$H$56,0)),0)</f>
        <v>0.49999793103448292</v>
      </c>
      <c r="G14" s="38"/>
      <c r="J14" s="2"/>
      <c r="L14" s="4"/>
      <c r="N14" s="4"/>
    </row>
    <row r="15" spans="1:14" x14ac:dyDescent="0.25">
      <c r="A15" t="str">
        <f>$A$7</f>
        <v>N/A</v>
      </c>
      <c r="B15" t="str">
        <f>$B$7</f>
        <v>N/A</v>
      </c>
      <c r="C15" s="38">
        <f>IFERROR(SUM($C7:C7)/INDEX(Rates!$D$57:$H$67,MATCH($A15,Rates!$A$57:$A$67,0),MATCH(C$5,Rates!$D$56:$H$56,0)),0)</f>
        <v>0</v>
      </c>
      <c r="D15" s="38">
        <f>IFERROR(SUM($C7:D7)/INDEX(Rates!$D$57:$H$67,MATCH($A15,Rates!$A$57:$A$67,0),MATCH(D$5,Rates!$D$56:$H$56,0)),0)</f>
        <v>0</v>
      </c>
      <c r="E15" s="38">
        <f>IFERROR(SUM($C7:E7)/INDEX(Rates!$D$57:$H$67,MATCH($A15,Rates!$A$57:$A$67,0),MATCH(E$5,Rates!$D$56:$H$56,0)),0)</f>
        <v>0</v>
      </c>
      <c r="F15" s="38">
        <f>IFERROR(SUM($C7:F7)/INDEX(Rates!$D$57:$H$67,MATCH($A15,Rates!$A$57:$A$67,0),MATCH(F$5,Rates!$D$56:$H$56,0)),0)</f>
        <v>0</v>
      </c>
      <c r="G15" s="38"/>
      <c r="J15" s="2"/>
      <c r="L15" s="4"/>
      <c r="N15" s="4"/>
    </row>
    <row r="16" spans="1:14" x14ac:dyDescent="0.25">
      <c r="A16" t="str">
        <f>IFERROR($A$8,NA)</f>
        <v>N/A</v>
      </c>
      <c r="B16" t="str">
        <f>$B$8</f>
        <v>N/A</v>
      </c>
      <c r="C16" s="38">
        <f>IFERROR(SUM($C8:C8)/INDEX(Rates!$D$57:$H$67,MATCH($A16,Rates!$A$57:$A$67,0),MATCH(C$5,Rates!$D$56:$H$56,0)),0)</f>
        <v>0</v>
      </c>
      <c r="D16" s="38">
        <f>IFERROR(SUM($C8:D8)/INDEX(Rates!$D$57:$H$67,MATCH($A16,Rates!$A$57:$A$67,0),MATCH(D$5,Rates!$D$56:$H$56,0)),0)</f>
        <v>0</v>
      </c>
      <c r="E16" s="38">
        <f>IFERROR(SUM($C8:E8)/INDEX(Rates!$D$57:$H$67,MATCH($A16,Rates!$A$57:$A$67,0),MATCH(E$5,Rates!$D$56:$H$56,0)),0)</f>
        <v>0</v>
      </c>
      <c r="F16" s="38">
        <f>IFERROR(SUM($C8:F8)/INDEX(Rates!$D$57:$H$67,MATCH($A16,Rates!$A$57:$A$67,0),MATCH(F$5,Rates!$D$56:$H$56,0)),0)</f>
        <v>0</v>
      </c>
      <c r="G16" s="38"/>
      <c r="J16" s="2"/>
      <c r="L16" s="4"/>
      <c r="N16" s="4"/>
    </row>
    <row r="17" spans="1:14" x14ac:dyDescent="0.25">
      <c r="A17" t="str">
        <f>$A$9</f>
        <v>N/A</v>
      </c>
      <c r="B17" t="str">
        <f>$B$9</f>
        <v>N/A</v>
      </c>
      <c r="C17" s="38">
        <f>IFERROR(SUM($C9:C9)/INDEX(Rates!$D$57:$H$67,MATCH($A17,Rates!$A$57:$A$67,0),MATCH(C$5,Rates!$D$56:$H$56,0)),0)</f>
        <v>0</v>
      </c>
      <c r="D17" s="38">
        <f>IFERROR(SUM($C9:D9)/INDEX(Rates!$D$57:$H$67,MATCH($A17,Rates!$A$57:$A$67,0),MATCH(D$5,Rates!$D$56:$H$56,0)),0)</f>
        <v>0</v>
      </c>
      <c r="E17" s="38">
        <f>IFERROR(SUM($C9:E9)/INDEX(Rates!$D$57:$H$67,MATCH($A17,Rates!$A$57:$A$67,0),MATCH(E$5,Rates!$D$56:$H$56,0)),0)</f>
        <v>0</v>
      </c>
      <c r="F17" s="38">
        <f>IFERROR(SUM($C9:F9)/INDEX(Rates!$D$57:$H$67,MATCH($A17,Rates!$A$57:$A$67,0),MATCH(F$5,Rates!$D$56:$H$56,0)),0)</f>
        <v>0</v>
      </c>
      <c r="G17" s="38"/>
      <c r="J17" s="2"/>
    </row>
    <row r="18" spans="1:14" x14ac:dyDescent="0.25">
      <c r="A18" t="str">
        <f>$A$10</f>
        <v>N/A</v>
      </c>
      <c r="B18" t="str">
        <f>$B$10</f>
        <v>N/A</v>
      </c>
      <c r="C18" s="38">
        <f>IFERROR(SUM($C10:C10)/INDEX(Rates!$D$57:$H$67,MATCH($A18,Rates!$A$57:$A$67,0),MATCH(C$5,Rates!$D$56:$H$56,0)),0)</f>
        <v>0</v>
      </c>
      <c r="D18" s="38">
        <f>IFERROR(SUM($C10:D10)/INDEX(Rates!$D$57:$H$67,MATCH($A18,Rates!$A$57:$A$67,0),MATCH(D$5,Rates!$D$56:$H$56,0)),0)</f>
        <v>0</v>
      </c>
      <c r="E18" s="38">
        <f>IFERROR(SUM($C10:E10)/INDEX(Rates!$D$57:$H$67,MATCH($A18,Rates!$A$57:$A$67,0),MATCH(E$5,Rates!$D$56:$H$56,0)),0)</f>
        <v>0</v>
      </c>
      <c r="F18" s="38">
        <f>IFERROR(SUM($C10:F10)/INDEX(Rates!$D$57:$H$67,MATCH($A18,Rates!$A$57:$A$67,0),MATCH(F$5,Rates!$D$56:$H$56,0)),0)</f>
        <v>0</v>
      </c>
      <c r="G18" s="38"/>
      <c r="J18" s="2"/>
    </row>
    <row r="19" spans="1:14" x14ac:dyDescent="0.25">
      <c r="A19" t="str">
        <f>$A$11</f>
        <v>N/A</v>
      </c>
      <c r="B19" t="str">
        <f>$B$11</f>
        <v>N/A</v>
      </c>
      <c r="C19" s="39">
        <f>IFERROR(SUM($C11:C11)/INDEX(Rates!$D$57:$H$67,MATCH($A19,Rates!$A$57:$A$67,0),MATCH(C$5,Rates!$D$56:$H$56,0)),0)</f>
        <v>0</v>
      </c>
      <c r="D19" s="39">
        <f>IFERROR(SUM($C11:D11)/INDEX(Rates!$D$57:$H$67,MATCH($A19,Rates!$A$57:$A$67,0),MATCH(D$5,Rates!$D$56:$H$56,0)),0)</f>
        <v>0</v>
      </c>
      <c r="E19" s="39">
        <f>IFERROR(SUM($C11:E11)/INDEX(Rates!$D$57:$H$67,MATCH($A19,Rates!$A$57:$A$67,0),MATCH(E$5,Rates!$D$56:$H$56,0)),0)</f>
        <v>0</v>
      </c>
      <c r="F19" s="39">
        <f>IFERROR(SUM($C11:F11)/INDEX(Rates!$D$57:$H$67,MATCH($A19,Rates!$A$57:$A$67,0),MATCH(F$5,Rates!$D$56:$H$56,0)),0)</f>
        <v>0</v>
      </c>
      <c r="G19" s="39"/>
      <c r="J19" s="2"/>
    </row>
    <row r="20" spans="1:14" x14ac:dyDescent="0.25">
      <c r="C20" s="18">
        <f>SUM(C14:C19)</f>
        <v>0.49999793103448287</v>
      </c>
      <c r="D20" s="18">
        <f>SUM(D14:D19)</f>
        <v>0.49999793103448287</v>
      </c>
      <c r="E20" s="18">
        <f>SUM(E14:E19)</f>
        <v>0.49999793103448287</v>
      </c>
      <c r="F20" s="18">
        <f>SUM(F14:F19)</f>
        <v>0.49999793103448292</v>
      </c>
      <c r="G20" s="18">
        <f>SUM(G14:G19)</f>
        <v>0</v>
      </c>
      <c r="J20" s="2"/>
    </row>
    <row r="21" spans="1:14" x14ac:dyDescent="0.25">
      <c r="C21" s="1"/>
      <c r="D21" s="1"/>
      <c r="E21" s="1"/>
      <c r="F21" s="1"/>
      <c r="G21" s="1"/>
      <c r="J21" s="2"/>
    </row>
    <row r="22" spans="1:14" x14ac:dyDescent="0.25">
      <c r="B22" s="6" t="s">
        <v>4</v>
      </c>
      <c r="C22" s="17"/>
      <c r="D22" s="17"/>
      <c r="E22" s="17"/>
      <c r="F22" s="17"/>
      <c r="G22" s="17"/>
      <c r="J22" s="2"/>
    </row>
    <row r="23" spans="1:14" x14ac:dyDescent="0.25">
      <c r="A23" t="str">
        <f>$A$6</f>
        <v>RA-A</v>
      </c>
      <c r="B23" t="str">
        <f>$B$6</f>
        <v>144-197500-AAG4153</v>
      </c>
      <c r="C23" s="25">
        <f>IFERROR((C14/$C$20),0)</f>
        <v>1</v>
      </c>
      <c r="D23" s="25">
        <f>IFERROR((D14/$D$20),0)</f>
        <v>1</v>
      </c>
      <c r="E23" s="25">
        <f>IFERROR((E14/$E$20),0)</f>
        <v>1</v>
      </c>
      <c r="F23" s="25">
        <f>IFERROR((F14/$F$20),0)</f>
        <v>1</v>
      </c>
      <c r="G23" s="25"/>
      <c r="N23" s="2"/>
    </row>
    <row r="24" spans="1:14" x14ac:dyDescent="0.25">
      <c r="A24" t="str">
        <f>$A$7</f>
        <v>N/A</v>
      </c>
      <c r="B24" t="str">
        <f>$B$7</f>
        <v>N/A</v>
      </c>
      <c r="C24" s="25">
        <f>IFERROR((C15/$C$20),0)</f>
        <v>0</v>
      </c>
      <c r="D24" s="25">
        <f t="shared" ref="D24:D28" si="1">IFERROR((D15/$D$20),0)</f>
        <v>0</v>
      </c>
      <c r="E24" s="25">
        <f t="shared" ref="E24:E28" si="2">IFERROR((E15/$E$20),0)</f>
        <v>0</v>
      </c>
      <c r="F24" s="25">
        <f t="shared" ref="F24:F28" si="3">IFERROR((F15/$F$20),0)</f>
        <v>0</v>
      </c>
      <c r="G24" s="25"/>
      <c r="N24" s="2"/>
    </row>
    <row r="25" spans="1:14" x14ac:dyDescent="0.25">
      <c r="A25" t="str">
        <f>IFERROR($A$8,NA)</f>
        <v>N/A</v>
      </c>
      <c r="B25" t="str">
        <f>$B$8</f>
        <v>N/A</v>
      </c>
      <c r="C25" s="25">
        <f t="shared" ref="C25:C28" si="4">IFERROR((C16/$C$20),0)</f>
        <v>0</v>
      </c>
      <c r="D25" s="25">
        <f t="shared" si="1"/>
        <v>0</v>
      </c>
      <c r="E25" s="25">
        <f t="shared" si="2"/>
        <v>0</v>
      </c>
      <c r="F25" s="25">
        <f t="shared" si="3"/>
        <v>0</v>
      </c>
      <c r="G25" s="25"/>
      <c r="N25" s="2"/>
    </row>
    <row r="26" spans="1:14" x14ac:dyDescent="0.25">
      <c r="A26" t="str">
        <f>$A$9</f>
        <v>N/A</v>
      </c>
      <c r="B26" t="str">
        <f>$B$9</f>
        <v>N/A</v>
      </c>
      <c r="C26" s="25">
        <f t="shared" si="4"/>
        <v>0</v>
      </c>
      <c r="D26" s="25">
        <f t="shared" si="1"/>
        <v>0</v>
      </c>
      <c r="E26" s="25">
        <f t="shared" si="2"/>
        <v>0</v>
      </c>
      <c r="F26" s="25">
        <f t="shared" si="3"/>
        <v>0</v>
      </c>
      <c r="G26" s="25"/>
      <c r="N26" s="2"/>
    </row>
    <row r="27" spans="1:14" x14ac:dyDescent="0.25">
      <c r="A27" t="str">
        <f>$A$10</f>
        <v>N/A</v>
      </c>
      <c r="B27" t="str">
        <f>$B$10</f>
        <v>N/A</v>
      </c>
      <c r="C27" s="25">
        <f t="shared" si="4"/>
        <v>0</v>
      </c>
      <c r="D27" s="25">
        <f t="shared" si="1"/>
        <v>0</v>
      </c>
      <c r="E27" s="25">
        <f t="shared" si="2"/>
        <v>0</v>
      </c>
      <c r="F27" s="25">
        <f t="shared" si="3"/>
        <v>0</v>
      </c>
      <c r="G27" s="25"/>
      <c r="N27" s="2"/>
    </row>
    <row r="28" spans="1:14" x14ac:dyDescent="0.25">
      <c r="A28" t="str">
        <f>$A$11</f>
        <v>N/A</v>
      </c>
      <c r="B28" t="str">
        <f>$B$11</f>
        <v>N/A</v>
      </c>
      <c r="C28" s="40">
        <f t="shared" si="4"/>
        <v>0</v>
      </c>
      <c r="D28" s="40">
        <f t="shared" si="1"/>
        <v>0</v>
      </c>
      <c r="E28" s="40">
        <f t="shared" si="2"/>
        <v>0</v>
      </c>
      <c r="F28" s="40">
        <f t="shared" si="3"/>
        <v>0</v>
      </c>
      <c r="G28" s="40"/>
      <c r="N28" s="2"/>
    </row>
    <row r="29" spans="1:14" x14ac:dyDescent="0.25">
      <c r="C29" s="15">
        <f>SUM(C23:C28)</f>
        <v>1</v>
      </c>
      <c r="D29" s="15">
        <f>SUM(D23:D28)</f>
        <v>1</v>
      </c>
      <c r="E29" s="15">
        <f>SUM(E23:E28)</f>
        <v>1</v>
      </c>
      <c r="F29" s="15">
        <f>SUM(F23:F28)</f>
        <v>1</v>
      </c>
      <c r="G29" s="15">
        <f>SUM(G23:G28)</f>
        <v>0</v>
      </c>
      <c r="N29" s="2"/>
    </row>
    <row r="31" spans="1:14" x14ac:dyDescent="0.25">
      <c r="B31" s="6" t="s">
        <v>9</v>
      </c>
    </row>
    <row r="32" spans="1:14" ht="17.25" x14ac:dyDescent="0.4">
      <c r="C32" s="3">
        <v>1333.33</v>
      </c>
      <c r="D32" s="3">
        <v>1333.33</v>
      </c>
      <c r="E32" s="3">
        <v>1333.33</v>
      </c>
      <c r="F32" s="3">
        <v>2000.01</v>
      </c>
      <c r="G32" s="3">
        <v>0</v>
      </c>
      <c r="H32" s="7" t="s">
        <v>10</v>
      </c>
      <c r="J32" t="s">
        <v>51</v>
      </c>
      <c r="K32" t="s">
        <v>53</v>
      </c>
    </row>
    <row r="33" spans="1:11" x14ac:dyDescent="0.25">
      <c r="A33" t="str">
        <f>$A$6</f>
        <v>RA-A</v>
      </c>
      <c r="B33" t="str">
        <f>$B$6</f>
        <v>144-197500-AAG4153</v>
      </c>
      <c r="C33" s="2">
        <f t="shared" ref="C33:C38" si="5">IF($C$20&gt;0.32,($C$32)*C23,0)</f>
        <v>1333.33</v>
      </c>
      <c r="D33" s="2">
        <f t="shared" ref="D33:D38" si="6">IF($D$20&gt;0.32,($C$32+$D$32)*D23,0)-C33</f>
        <v>1333.33</v>
      </c>
      <c r="E33" s="2">
        <f t="shared" ref="E33:E38" si="7">IF($E$20&gt;0.32,(C$32+D$32+E$32)*E23,0)-(C33+D33)</f>
        <v>1333.33</v>
      </c>
      <c r="F33" s="2">
        <f t="shared" ref="F33:F38" si="8">IF($F$20&gt;0.32,(C$32+D$32+E$32+F$32)*F23,0)-(C33+D33+E33)</f>
        <v>2000.0100000000002</v>
      </c>
      <c r="G33" s="2"/>
      <c r="H33" s="8">
        <f t="shared" ref="H33:H38" si="9">SUM(C33:F33)</f>
        <v>6000</v>
      </c>
      <c r="J33" s="43">
        <v>6000</v>
      </c>
      <c r="K33" s="2">
        <f>H33-J33</f>
        <v>0</v>
      </c>
    </row>
    <row r="34" spans="1:11" x14ac:dyDescent="0.25">
      <c r="A34" t="str">
        <f>$A$7</f>
        <v>N/A</v>
      </c>
      <c r="B34" t="str">
        <f>$B$7</f>
        <v>N/A</v>
      </c>
      <c r="C34" s="2">
        <f t="shared" si="5"/>
        <v>0</v>
      </c>
      <c r="D34" s="2">
        <f t="shared" si="6"/>
        <v>0</v>
      </c>
      <c r="E34" s="2">
        <f t="shared" si="7"/>
        <v>0</v>
      </c>
      <c r="F34" s="2">
        <f t="shared" si="8"/>
        <v>0</v>
      </c>
      <c r="G34" s="2"/>
      <c r="H34" s="8">
        <f t="shared" si="9"/>
        <v>0</v>
      </c>
      <c r="J34" s="43">
        <v>0</v>
      </c>
      <c r="K34" s="2">
        <f t="shared" ref="K34:K37" si="10">H34-J34</f>
        <v>0</v>
      </c>
    </row>
    <row r="35" spans="1:11" x14ac:dyDescent="0.25">
      <c r="A35" t="str">
        <f>IFERROR($A$8,NA)</f>
        <v>N/A</v>
      </c>
      <c r="B35" t="str">
        <f>$B$8</f>
        <v>N/A</v>
      </c>
      <c r="C35" s="2">
        <f t="shared" si="5"/>
        <v>0</v>
      </c>
      <c r="D35" s="2">
        <f t="shared" si="6"/>
        <v>0</v>
      </c>
      <c r="E35" s="2">
        <f t="shared" si="7"/>
        <v>0</v>
      </c>
      <c r="F35" s="2">
        <f>IF($F$20&gt;0.32,(C$32+D$32+E$32+F$32)*F25,0)-(C35+D35+E35)</f>
        <v>0</v>
      </c>
      <c r="G35" s="2"/>
      <c r="H35" s="8">
        <f t="shared" si="9"/>
        <v>0</v>
      </c>
      <c r="J35" s="43">
        <v>0</v>
      </c>
      <c r="K35" s="2">
        <f t="shared" si="10"/>
        <v>0</v>
      </c>
    </row>
    <row r="36" spans="1:11" x14ac:dyDescent="0.25">
      <c r="A36" t="str">
        <f>$A$9</f>
        <v>N/A</v>
      </c>
      <c r="B36" t="str">
        <f>$B$9</f>
        <v>N/A</v>
      </c>
      <c r="C36" s="2">
        <f t="shared" si="5"/>
        <v>0</v>
      </c>
      <c r="D36" s="2">
        <f t="shared" si="6"/>
        <v>0</v>
      </c>
      <c r="E36" s="2">
        <f t="shared" si="7"/>
        <v>0</v>
      </c>
      <c r="F36" s="2">
        <f t="shared" si="8"/>
        <v>0</v>
      </c>
      <c r="G36" s="2"/>
      <c r="H36" s="8">
        <f t="shared" si="9"/>
        <v>0</v>
      </c>
      <c r="J36" s="43">
        <v>0</v>
      </c>
      <c r="K36" s="2">
        <f t="shared" si="10"/>
        <v>0</v>
      </c>
    </row>
    <row r="37" spans="1:11" x14ac:dyDescent="0.25">
      <c r="A37" t="str">
        <f>$A$10</f>
        <v>N/A</v>
      </c>
      <c r="B37" t="str">
        <f>$B$10</f>
        <v>N/A</v>
      </c>
      <c r="C37" s="2">
        <f t="shared" si="5"/>
        <v>0</v>
      </c>
      <c r="D37" s="2">
        <f t="shared" si="6"/>
        <v>0</v>
      </c>
      <c r="E37" s="2">
        <f t="shared" si="7"/>
        <v>0</v>
      </c>
      <c r="F37" s="2">
        <f t="shared" si="8"/>
        <v>0</v>
      </c>
      <c r="G37" s="2"/>
      <c r="H37" s="8">
        <f t="shared" si="9"/>
        <v>0</v>
      </c>
      <c r="J37" s="43">
        <v>0</v>
      </c>
      <c r="K37" s="2">
        <f t="shared" si="10"/>
        <v>0</v>
      </c>
    </row>
    <row r="38" spans="1:11" x14ac:dyDescent="0.25">
      <c r="A38" t="str">
        <f>$A$11</f>
        <v>N/A</v>
      </c>
      <c r="B38" t="str">
        <f>$B$11</f>
        <v>N/A</v>
      </c>
      <c r="C38" s="20">
        <f t="shared" si="5"/>
        <v>0</v>
      </c>
      <c r="D38" s="20">
        <f t="shared" si="6"/>
        <v>0</v>
      </c>
      <c r="E38" s="20">
        <f t="shared" si="7"/>
        <v>0</v>
      </c>
      <c r="F38" s="20">
        <f t="shared" si="8"/>
        <v>0</v>
      </c>
      <c r="G38" s="20"/>
      <c r="H38" s="8">
        <f t="shared" si="9"/>
        <v>0</v>
      </c>
      <c r="J38" s="44"/>
      <c r="K38" s="20"/>
    </row>
    <row r="39" spans="1:11" x14ac:dyDescent="0.25">
      <c r="C39" s="2">
        <f t="shared" ref="C39:H39" si="11">SUM(C33:C38)</f>
        <v>1333.33</v>
      </c>
      <c r="D39" s="2">
        <f t="shared" si="11"/>
        <v>1333.33</v>
      </c>
      <c r="E39" s="2">
        <f t="shared" si="11"/>
        <v>1333.33</v>
      </c>
      <c r="F39" s="2">
        <f t="shared" si="11"/>
        <v>2000.0100000000002</v>
      </c>
      <c r="G39" s="2">
        <f t="shared" si="11"/>
        <v>0</v>
      </c>
      <c r="H39" s="8">
        <f t="shared" si="11"/>
        <v>6000</v>
      </c>
      <c r="J39" s="2">
        <f>SUM(J33:J38)</f>
        <v>6000</v>
      </c>
      <c r="K39" s="2">
        <f>SUM(K33:K38)</f>
        <v>0</v>
      </c>
    </row>
    <row r="43" spans="1:11" x14ac:dyDescent="0.25">
      <c r="D43" s="5"/>
    </row>
  </sheetData>
  <conditionalFormatting sqref="C20:G20">
    <cfRule type="cellIs" dxfId="1" priority="1" operator="lessThan">
      <formula>0.32</formula>
    </cfRule>
  </conditionalFormatting>
  <pageMargins left="0.2" right="0.2" top="0.75" bottom="0.75" header="0.3" footer="0.3"/>
  <pageSetup scale="7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Rates!$B$11:$B$14</xm:f>
          </x14:formula1>
          <xm:sqref>F1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tabSelected="1" workbookViewId="0">
      <pane ySplit="5" topLeftCell="A12" activePane="bottomLeft" state="frozen"/>
      <selection pane="bottomLeft" activeCell="E31" sqref="E31"/>
    </sheetView>
  </sheetViews>
  <sheetFormatPr defaultRowHeight="15" x14ac:dyDescent="0.25"/>
  <cols>
    <col min="1" max="1" width="10.5703125" bestFit="1" customWidth="1"/>
    <col min="2" max="2" width="19.5703125" bestFit="1" customWidth="1"/>
    <col min="3" max="3" width="16.5703125" customWidth="1"/>
    <col min="4" max="4" width="16.140625" customWidth="1"/>
    <col min="5" max="5" width="18" customWidth="1"/>
    <col min="6" max="6" width="14.85546875" customWidth="1"/>
    <col min="7" max="7" width="16.5703125" customWidth="1"/>
    <col min="8" max="8" width="28.42578125" bestFit="1" customWidth="1"/>
    <col min="10" max="10" width="11.5703125" bestFit="1" customWidth="1"/>
    <col min="11" max="11" width="14.42578125" bestFit="1" customWidth="1"/>
  </cols>
  <sheetData>
    <row r="1" spans="1:14" ht="45" x14ac:dyDescent="0.25">
      <c r="A1" t="s">
        <v>5</v>
      </c>
      <c r="B1" s="9" t="str">
        <f>Fall!B1</f>
        <v>00973868</v>
      </c>
      <c r="C1" s="41" t="str">
        <f>Fall!C1</f>
        <v>Christopher BLACKWELL</v>
      </c>
      <c r="E1" s="14" t="s">
        <v>20</v>
      </c>
      <c r="F1" s="10" t="s">
        <v>22</v>
      </c>
      <c r="G1" s="13"/>
    </row>
    <row r="2" spans="1:14" x14ac:dyDescent="0.25">
      <c r="B2" s="5"/>
      <c r="E2" s="14"/>
    </row>
    <row r="4" spans="1:14" x14ac:dyDescent="0.25">
      <c r="B4" s="6" t="s">
        <v>8</v>
      </c>
    </row>
    <row r="5" spans="1:14" x14ac:dyDescent="0.25">
      <c r="A5" s="11" t="s">
        <v>24</v>
      </c>
      <c r="B5" s="11" t="s">
        <v>66</v>
      </c>
      <c r="C5" s="11" t="s">
        <v>7</v>
      </c>
      <c r="D5" s="11" t="s">
        <v>12</v>
      </c>
      <c r="E5" s="11" t="s">
        <v>13</v>
      </c>
      <c r="F5" s="11" t="s">
        <v>14</v>
      </c>
      <c r="G5" s="11" t="s">
        <v>15</v>
      </c>
    </row>
    <row r="6" spans="1:14" x14ac:dyDescent="0.25">
      <c r="A6" s="10" t="s">
        <v>27</v>
      </c>
      <c r="B6" s="10" t="s">
        <v>188</v>
      </c>
      <c r="C6" s="2">
        <f>SUMIFS('Salary Detail'!$H:$H,'Salary Detail'!$T:$T,"Spring",'Salary Detail'!$S:$S,$C$5,'Salary Detail'!$R:$R,B6)</f>
        <v>2230.7600000000002</v>
      </c>
      <c r="D6" s="2">
        <f>SUMIFS('Salary Detail'!$H:$H,'Salary Detail'!$T:$T,"Spring",'Salary Detail'!$S:$S,$D$5,'Salary Detail'!$R:$R,B6)</f>
        <v>1115.3800000000001</v>
      </c>
      <c r="E6" s="2">
        <f>SUMIFS('Salary Detail'!$H:$H,'Salary Detail'!$T:$T,"Spring",'Salary Detail'!$S:$S,$E$5,'Salary Detail'!$R:$R,B6)</f>
        <v>0</v>
      </c>
      <c r="F6" s="2">
        <f>SUMIFS('Salary Detail'!$H:$H,'Salary Detail'!$T:$T,"Spring",'Salary Detail'!$S:$S,$F$5,'Salary Detail'!$R:$R,B6)</f>
        <v>0</v>
      </c>
      <c r="G6" s="2">
        <f>SUMIFS('Salary Detail'!$H:$H,'Salary Detail'!$T:$T,"Spring",'Salary Detail'!$S:$S,$G$5,'Salary Detail'!$R:$R,B6)</f>
        <v>0</v>
      </c>
      <c r="H6" s="2">
        <f>SUM(C6:G6)</f>
        <v>3346.1400000000003</v>
      </c>
    </row>
    <row r="7" spans="1:14" x14ac:dyDescent="0.25">
      <c r="A7" s="10" t="s">
        <v>27</v>
      </c>
      <c r="B7" s="10" t="s">
        <v>189</v>
      </c>
      <c r="C7" s="2">
        <f>SUMIFS('Salary Detail'!$H:$H,'Salary Detail'!$T:$T,"Spring",'Salary Detail'!$S:$S,$C$5,'Salary Detail'!$R:$R,B7)</f>
        <v>0</v>
      </c>
      <c r="D7" s="2">
        <f>SUMIFS('Salary Detail'!$H:$H,'Salary Detail'!$T:$T,"Spring",'Salary Detail'!$S:$S,$D$5,'Salary Detail'!$R:$R,B7)</f>
        <v>1115.3800000000001</v>
      </c>
      <c r="E7" s="2">
        <f>SUMIFS('Salary Detail'!$H:$H,'Salary Detail'!$T:$T,"Spring",'Salary Detail'!$S:$S,$E$5,'Salary Detail'!$R:$R,B7)</f>
        <v>1338.45</v>
      </c>
      <c r="F7" s="2">
        <f>SUMIFS('Salary Detail'!$H:$H,'Salary Detail'!$T:$T,"Spring",'Salary Detail'!$S:$S,$F$5,'Salary Detail'!$R:$R,B7)</f>
        <v>0</v>
      </c>
      <c r="G7" s="2">
        <f>SUMIFS('Salary Detail'!$H:$H,'Salary Detail'!$T:$T,"Spring",'Salary Detail'!$S:$S,$G$5,'Salary Detail'!$R:$R,B7)</f>
        <v>0</v>
      </c>
      <c r="H7" s="2">
        <f t="shared" ref="H7:H11" si="0">SUM(C7:G7)</f>
        <v>2453.83</v>
      </c>
    </row>
    <row r="8" spans="1:14" x14ac:dyDescent="0.25">
      <c r="A8" s="10" t="s">
        <v>27</v>
      </c>
      <c r="B8" s="10" t="s">
        <v>190</v>
      </c>
      <c r="C8" s="2">
        <f>SUMIFS('Salary Detail'!$H:$H,'Salary Detail'!$T:$T,"Spring",'Salary Detail'!$S:$S,$C$5,'Salary Detail'!$R:$R,B8)</f>
        <v>0</v>
      </c>
      <c r="D8" s="2">
        <f>SUMIFS('Salary Detail'!$H:$H,'Salary Detail'!$T:$T,"Spring",'Salary Detail'!$S:$S,$D$5,'Salary Detail'!$R:$R,B8)</f>
        <v>0</v>
      </c>
      <c r="E8" s="2">
        <f>SUMIFS('Salary Detail'!$H:$H,'Salary Detail'!$T:$T,"Spring",'Salary Detail'!$S:$S,$E$5,'Salary Detail'!$R:$R,B8)</f>
        <v>892.31</v>
      </c>
      <c r="F8" s="2">
        <f>SUMIFS('Salary Detail'!$H:$H,'Salary Detail'!$T:$T,"Spring",'Salary Detail'!$S:$S,$F$5,'Salary Detail'!$R:$R,B8)</f>
        <v>2230.7600000000002</v>
      </c>
      <c r="G8" s="2">
        <f>SUMIFS('Salary Detail'!$H:$H,'Salary Detail'!$T:$T,"Spring",'Salary Detail'!$S:$S,$G$5,'Salary Detail'!$R:$R,B8)</f>
        <v>1115.3800000000001</v>
      </c>
      <c r="H8" s="2">
        <f t="shared" si="0"/>
        <v>4238.4500000000007</v>
      </c>
    </row>
    <row r="9" spans="1:14" x14ac:dyDescent="0.25">
      <c r="A9" s="10" t="s">
        <v>39</v>
      </c>
      <c r="B9" s="10" t="s">
        <v>39</v>
      </c>
      <c r="C9" s="2">
        <f>SUMIFS('Salary Detail'!$H:$H,'Salary Detail'!$T:$T,"Spring",'Salary Detail'!$S:$S,$C$5,'Salary Detail'!$R:$R,B9)</f>
        <v>0</v>
      </c>
      <c r="D9" s="2">
        <f>SUMIFS('Salary Detail'!$H:$H,'Salary Detail'!$T:$T,"Spring",'Salary Detail'!$S:$S,$D$5,'Salary Detail'!$R:$R,B9)</f>
        <v>0</v>
      </c>
      <c r="E9" s="2">
        <f>SUMIFS('Salary Detail'!$H:$H,'Salary Detail'!$T:$T,"Spring",'Salary Detail'!$S:$S,$E$5,'Salary Detail'!$R:$R,B9)</f>
        <v>0</v>
      </c>
      <c r="F9" s="2">
        <f>SUMIFS('Salary Detail'!$H:$H,'Salary Detail'!$T:$T,"Spring",'Salary Detail'!$S:$S,$F$5,'Salary Detail'!$R:$R,B9)</f>
        <v>0</v>
      </c>
      <c r="G9" s="2">
        <f>SUMIFS('Salary Detail'!$H:$H,'Salary Detail'!$T:$T,"Spring",'Salary Detail'!$S:$S,$G$5,'Salary Detail'!$R:$R,B9)</f>
        <v>0</v>
      </c>
      <c r="H9" s="2">
        <f t="shared" si="0"/>
        <v>0</v>
      </c>
    </row>
    <row r="10" spans="1:14" x14ac:dyDescent="0.25">
      <c r="A10" s="10" t="s">
        <v>39</v>
      </c>
      <c r="B10" s="10" t="s">
        <v>39</v>
      </c>
      <c r="C10" s="2">
        <f>SUMIFS('Salary Detail'!$H:$H,'Salary Detail'!$T:$T,"Spring",'Salary Detail'!$S:$S,$C$5,'Salary Detail'!$R:$R,B10)</f>
        <v>0</v>
      </c>
      <c r="D10" s="2">
        <f>SUMIFS('Salary Detail'!$H:$H,'Salary Detail'!$T:$T,"Spring",'Salary Detail'!$S:$S,$D$5,'Salary Detail'!$R:$R,B10)</f>
        <v>0</v>
      </c>
      <c r="E10" s="2">
        <f>SUMIFS('Salary Detail'!$H:$H,'Salary Detail'!$T:$T,"Spring",'Salary Detail'!$S:$S,$E$5,'Salary Detail'!$R:$R,B10)</f>
        <v>0</v>
      </c>
      <c r="F10" s="2">
        <f>SUMIFS('Salary Detail'!$H:$H,'Salary Detail'!$T:$T,"Spring",'Salary Detail'!$S:$S,$F$5,'Salary Detail'!$R:$R,B10)</f>
        <v>0</v>
      </c>
      <c r="G10" s="2">
        <f>SUMIFS('Salary Detail'!$H:$H,'Salary Detail'!$T:$T,"Spring",'Salary Detail'!$S:$S,$G$5,'Salary Detail'!$R:$R,B10)</f>
        <v>0</v>
      </c>
      <c r="H10" s="2">
        <f t="shared" si="0"/>
        <v>0</v>
      </c>
    </row>
    <row r="11" spans="1:14" x14ac:dyDescent="0.25">
      <c r="A11" s="10" t="s">
        <v>39</v>
      </c>
      <c r="B11" s="10" t="s">
        <v>39</v>
      </c>
      <c r="C11" s="2">
        <f>SUMIFS('Salary Detail'!$H:$H,'Salary Detail'!$T:$T,"Spring",'Salary Detail'!$S:$S,$C$5,'Salary Detail'!$R:$R,B11)</f>
        <v>0</v>
      </c>
      <c r="D11" s="2">
        <f>SUMIFS('Salary Detail'!$H:$H,'Salary Detail'!$T:$T,"Spring",'Salary Detail'!$S:$S,$D$5,'Salary Detail'!$R:$R,B11)</f>
        <v>0</v>
      </c>
      <c r="E11" s="2">
        <f>SUMIFS('Salary Detail'!$H:$H,'Salary Detail'!$T:$T,"Spring",'Salary Detail'!$S:$S,$E$5,'Salary Detail'!$R:$R,B11)</f>
        <v>0</v>
      </c>
      <c r="F11" s="2">
        <f>SUMIFS('Salary Detail'!$H:$H,'Salary Detail'!$T:$T,"Spring",'Salary Detail'!$S:$S,$F$5,'Salary Detail'!$R:$R,B11)</f>
        <v>0</v>
      </c>
      <c r="G11" s="2">
        <f>SUMIFS('Salary Detail'!$H:$H,'Salary Detail'!$T:$T,"Spring",'Salary Detail'!$S:$S,$G$5,'Salary Detail'!$R:$R,B11)</f>
        <v>0</v>
      </c>
      <c r="H11" s="2">
        <f t="shared" si="0"/>
        <v>0</v>
      </c>
    </row>
    <row r="12" spans="1:14" x14ac:dyDescent="0.25">
      <c r="C12" s="2">
        <f t="shared" ref="C12:H12" si="1">SUM(C6:C11)</f>
        <v>2230.7600000000002</v>
      </c>
      <c r="D12" s="2">
        <f t="shared" si="1"/>
        <v>2230.7600000000002</v>
      </c>
      <c r="E12" s="2">
        <f t="shared" si="1"/>
        <v>2230.7600000000002</v>
      </c>
      <c r="F12" s="2">
        <f t="shared" si="1"/>
        <v>2230.7600000000002</v>
      </c>
      <c r="G12" s="2">
        <f t="shared" si="1"/>
        <v>1115.3800000000001</v>
      </c>
      <c r="H12" s="2">
        <f t="shared" si="1"/>
        <v>10038.420000000002</v>
      </c>
      <c r="J12" s="2">
        <f>H12+Fall!I11</f>
        <v>20076.840000000004</v>
      </c>
    </row>
    <row r="13" spans="1:14" x14ac:dyDescent="0.25">
      <c r="B13" s="6" t="s">
        <v>3</v>
      </c>
      <c r="D13" s="17"/>
      <c r="E13" s="17"/>
      <c r="F13" s="17"/>
      <c r="G13" s="17"/>
    </row>
    <row r="14" spans="1:14" x14ac:dyDescent="0.25">
      <c r="A14" t="str">
        <f>$A$6</f>
        <v>RA-A</v>
      </c>
      <c r="B14" t="str">
        <f>$B$6</f>
        <v>144-197500-AAG4153</v>
      </c>
      <c r="C14" s="38">
        <f>IFERROR(SUM($C6:C6)/INDEX(Rates!$D$72:$H$82,MATCH($A14,Rates!$A$72:$A$82,0),MATCH(C$5,Rates!$D$71:$H$71,0)),0)</f>
        <v>0.49999793103448287</v>
      </c>
      <c r="D14" s="38">
        <f>IFERROR(SUM($C6:D6)/INDEX(Rates!$D$72:$H$82,MATCH($A14,Rates!$A$72:$A$82,0),MATCH(D$5,Rates!$D$71:$H$71,0)),0)</f>
        <v>0.37499844827586215</v>
      </c>
      <c r="E14" s="38">
        <f>IFERROR(SUM($C6:E6)/INDEX(Rates!$D$72:$H$82,MATCH($A14,Rates!$A$72:$A$82,0),MATCH(E$5,Rates!$D$71:$H$71,0)),0)</f>
        <v>0.24999896551724143</v>
      </c>
      <c r="F14" s="38">
        <f>IFERROR(SUM($C6:F6)/INDEX(Rates!$D$72:$H$82,MATCH($A14,Rates!$A$72:$A$82,0),MATCH(F$5,Rates!$D$71:$H$71,0)),0)</f>
        <v>0.18749922413793108</v>
      </c>
      <c r="G14" s="38">
        <f>IFERROR(SUM($C6:G6)/INDEX(Rates!$D$72:$H$82,MATCH($A14,Rates!$A$72:$A$82,0),MATCH(G$5,Rates!$D$71:$H$71,0)),0)</f>
        <v>0.1666659770114943</v>
      </c>
      <c r="H14" s="25"/>
      <c r="J14" s="2"/>
      <c r="L14" s="4"/>
      <c r="N14" s="4"/>
    </row>
    <row r="15" spans="1:14" x14ac:dyDescent="0.25">
      <c r="A15" t="str">
        <f>$A$7</f>
        <v>RA-A</v>
      </c>
      <c r="B15" t="str">
        <f>$B$7</f>
        <v>135-197500-AAB8794</v>
      </c>
      <c r="C15" s="38">
        <f>IFERROR(SUM($C7:C7)/INDEX(Rates!$D$72:$H$82,MATCH($A15,Rates!$A$72:$A$82,0),MATCH(C$5,Rates!$D$71:$H$71,0)),0)</f>
        <v>0</v>
      </c>
      <c r="D15" s="38">
        <f>IFERROR(SUM($C7:D7)/INDEX(Rates!$D$72:$H$82,MATCH($A15,Rates!$A$72:$A$82,0),MATCH(D$5,Rates!$D$71:$H$71,0)),0)</f>
        <v>0.12499948275862072</v>
      </c>
      <c r="E15" s="38">
        <f>IFERROR(SUM($C7:E7)/INDEX(Rates!$D$72:$H$82,MATCH($A15,Rates!$A$72:$A$82,0),MATCH(E$5,Rates!$D$71:$H$71,0)),0)</f>
        <v>0.18333212643678162</v>
      </c>
      <c r="F15" s="38">
        <f>IFERROR(SUM($C7:F7)/INDEX(Rates!$D$72:$H$82,MATCH($A15,Rates!$A$72:$A$82,0),MATCH(F$5,Rates!$D$71:$H$71,0)),0)</f>
        <v>0.13749909482758621</v>
      </c>
      <c r="G15" s="38">
        <f>IFERROR(SUM($C7:G7)/INDEX(Rates!$D$72:$H$82,MATCH($A15,Rates!$A$72:$A$82,0),MATCH(G$5,Rates!$D$71:$H$71,0)),0)</f>
        <v>0.12222141762452109</v>
      </c>
      <c r="J15" s="2"/>
      <c r="L15" s="4"/>
      <c r="N15" s="4"/>
    </row>
    <row r="16" spans="1:14" x14ac:dyDescent="0.25">
      <c r="A16" t="str">
        <f>IFERROR($A$8,NA)</f>
        <v>RA-A</v>
      </c>
      <c r="B16" t="str">
        <f>$B$8</f>
        <v>144-197500-AAL5849</v>
      </c>
      <c r="C16" s="38">
        <f>IFERROR(SUM($C8:C8)/INDEX(Rates!$D$72:$H$82,MATCH($A16,Rates!$A$72:$A$82,0),MATCH(C$5,Rates!$D$71:$H$71,0)),0)</f>
        <v>0</v>
      </c>
      <c r="D16" s="38">
        <f>IFERROR(SUM($C8:D8)/INDEX(Rates!$D$72:$H$82,MATCH($A16,Rates!$A$72:$A$82,0),MATCH(D$5,Rates!$D$71:$H$71,0)),0)</f>
        <v>0</v>
      </c>
      <c r="E16" s="38">
        <f>IFERROR(SUM($C8:E8)/INDEX(Rates!$D$72:$H$82,MATCH($A16,Rates!$A$72:$A$82,0),MATCH(E$5,Rates!$D$71:$H$71,0)),0)</f>
        <v>6.6666839080459769E-2</v>
      </c>
      <c r="F16" s="38">
        <f>IFERROR(SUM($C8:F8)/INDEX(Rates!$D$72:$H$82,MATCH($A16,Rates!$A$72:$A$82,0),MATCH(F$5,Rates!$D$71:$H$71,0)),0)</f>
        <v>0.17499961206896555</v>
      </c>
      <c r="G16" s="38">
        <f>IFERROR(SUM($C8:G8)/INDEX(Rates!$D$72:$H$82,MATCH($A16,Rates!$A$72:$A$82,0),MATCH(G$5,Rates!$D$71:$H$71,0)),0)</f>
        <v>0.2111105363984675</v>
      </c>
      <c r="J16" s="2"/>
      <c r="L16" s="4"/>
      <c r="N16" s="4"/>
    </row>
    <row r="17" spans="1:14" x14ac:dyDescent="0.25">
      <c r="A17" t="str">
        <f>$A$9</f>
        <v>N/A</v>
      </c>
      <c r="B17" t="str">
        <f>$B$9</f>
        <v>N/A</v>
      </c>
      <c r="C17" s="38">
        <f>IFERROR(SUM($C9:C9)/INDEX(Rates!$D$72:$H$82,MATCH($A17,Rates!$A$72:$A$82,0),MATCH(C$5,Rates!$D$71:$H$71,0)),0)</f>
        <v>0</v>
      </c>
      <c r="D17" s="38">
        <f>IFERROR(SUM($C9:D9)/INDEX(Rates!$D$72:$H$82,MATCH($A17,Rates!$A$72:$A$82,0),MATCH(D$5,Rates!$D$71:$H$71,0)),0)</f>
        <v>0</v>
      </c>
      <c r="E17" s="38">
        <f>IFERROR(SUM($C9:E9)/INDEX(Rates!$D$72:$H$82,MATCH($A17,Rates!$A$72:$A$82,0),MATCH(E$5,Rates!$D$71:$H$71,0)),0)</f>
        <v>0</v>
      </c>
      <c r="F17" s="38">
        <f>IFERROR(SUM($C9:F9)/INDEX(Rates!$D$72:$H$82,MATCH($A17,Rates!$A$72:$A$82,0),MATCH(F$5,Rates!$D$71:$H$71,0)),0)</f>
        <v>0</v>
      </c>
      <c r="G17" s="38">
        <f>IFERROR(SUM($C9:G9)/INDEX(Rates!$D$72:$H$82,MATCH($A17,Rates!$A$72:$A$82,0),MATCH(G$5,Rates!$D$71:$H$71,0)),0)</f>
        <v>0</v>
      </c>
      <c r="J17" s="2"/>
    </row>
    <row r="18" spans="1:14" x14ac:dyDescent="0.25">
      <c r="A18" t="str">
        <f>$A$10</f>
        <v>N/A</v>
      </c>
      <c r="B18" t="str">
        <f>$B$10</f>
        <v>N/A</v>
      </c>
      <c r="C18" s="38">
        <f>IFERROR(SUM($C10:C10)/INDEX(Rates!$D$72:$H$82,MATCH($A18,Rates!$A$72:$A$82,0),MATCH(C$5,Rates!$D$71:$H$71,0)),0)</f>
        <v>0</v>
      </c>
      <c r="D18" s="38">
        <f>IFERROR(SUM($C10:D10)/INDEX(Rates!$D$72:$H$82,MATCH($A18,Rates!$A$72:$A$82,0),MATCH(D$5,Rates!$D$71:$H$71,0)),0)</f>
        <v>0</v>
      </c>
      <c r="E18" s="38">
        <f>IFERROR(SUM($C10:E10)/INDEX(Rates!$D$72:$H$82,MATCH($A18,Rates!$A$72:$A$82,0),MATCH(E$5,Rates!$D$71:$H$71,0)),0)</f>
        <v>0</v>
      </c>
      <c r="F18" s="38">
        <f>IFERROR(SUM($C10:F10)/INDEX(Rates!$D$72:$H$82,MATCH($A18,Rates!$A$72:$A$82,0),MATCH(F$5,Rates!$D$71:$H$71,0)),0)</f>
        <v>0</v>
      </c>
      <c r="G18" s="38">
        <f>IFERROR(SUM($C10:G10)/INDEX(Rates!$D$72:$H$82,MATCH($A18,Rates!$A$72:$A$82,0),MATCH(G$5,Rates!$D$71:$H$71,0)),0)</f>
        <v>0</v>
      </c>
      <c r="J18" s="2"/>
    </row>
    <row r="19" spans="1:14" x14ac:dyDescent="0.25">
      <c r="A19" t="str">
        <f>$A$11</f>
        <v>N/A</v>
      </c>
      <c r="B19" t="str">
        <f>$B$11</f>
        <v>N/A</v>
      </c>
      <c r="C19" s="39">
        <f>IFERROR(SUM($C11:C11)/INDEX(Rates!$D$72:$H$82,MATCH($A19,Rates!$A$72:$A$82,0),MATCH(C$5,Rates!$D$71:$H$71,0)),0)</f>
        <v>0</v>
      </c>
      <c r="D19" s="39">
        <f>IFERROR(SUM($C11:D11)/INDEX(Rates!$D$72:$H$82,MATCH($A19,Rates!$A$72:$A$82,0),MATCH(D$5,Rates!$D$71:$H$71,0)),0)</f>
        <v>0</v>
      </c>
      <c r="E19" s="39">
        <f>IFERROR(SUM($C11:E11)/INDEX(Rates!$D$72:$H$82,MATCH($A19,Rates!$A$72:$A$82,0),MATCH(E$5,Rates!$D$71:$H$71,0)),0)</f>
        <v>0</v>
      </c>
      <c r="F19" s="39">
        <f>IFERROR(SUM($C11:F11)/INDEX(Rates!$D$72:$H$82,MATCH($A19,Rates!$A$72:$A$82,0),MATCH(F$5,Rates!$D$71:$H$71,0)),0)</f>
        <v>0</v>
      </c>
      <c r="G19" s="39">
        <f>IFERROR(SUM($C11:G11)/INDEX(Rates!$D$72:$H$82,MATCH($A19,Rates!$A$72:$A$82,0),MATCH(G$5,Rates!$D$71:$H$71,0)),0)</f>
        <v>0</v>
      </c>
      <c r="J19" s="2"/>
    </row>
    <row r="20" spans="1:14" x14ac:dyDescent="0.25">
      <c r="C20" s="18">
        <f>SUM(C14:C19)</f>
        <v>0.49999793103448287</v>
      </c>
      <c r="D20" s="18">
        <f>SUM(D14:D19)</f>
        <v>0.49999793103448287</v>
      </c>
      <c r="E20" s="18">
        <f>SUM(E14:E19)</f>
        <v>0.49999793103448287</v>
      </c>
      <c r="F20" s="18">
        <f>SUM(F14:F19)</f>
        <v>0.49999793103448287</v>
      </c>
      <c r="G20" s="18">
        <f>SUM(G14:G19)</f>
        <v>0.49999793103448287</v>
      </c>
      <c r="J20" s="2"/>
    </row>
    <row r="21" spans="1:14" x14ac:dyDescent="0.25">
      <c r="C21" s="1"/>
      <c r="D21" s="1"/>
      <c r="E21" s="1"/>
      <c r="F21" s="1"/>
      <c r="G21" s="1"/>
      <c r="J21" s="2"/>
    </row>
    <row r="22" spans="1:14" x14ac:dyDescent="0.25">
      <c r="B22" s="6" t="s">
        <v>4</v>
      </c>
      <c r="D22" s="17"/>
      <c r="E22" s="17"/>
      <c r="F22" s="17"/>
      <c r="G22" s="17"/>
      <c r="J22" s="2"/>
    </row>
    <row r="23" spans="1:14" x14ac:dyDescent="0.25">
      <c r="A23" t="str">
        <f>$A$6</f>
        <v>RA-A</v>
      </c>
      <c r="B23" t="str">
        <f>$B$6</f>
        <v>144-197500-AAG4153</v>
      </c>
      <c r="C23" s="25">
        <f t="shared" ref="C23:C28" si="2">IFERROR((C14/$C$20),0)</f>
        <v>1</v>
      </c>
      <c r="D23" s="25">
        <f t="shared" ref="D23:D28" si="3">IFERROR((D14/$D$20),0)</f>
        <v>0.75</v>
      </c>
      <c r="E23" s="25">
        <f t="shared" ref="E23:E28" si="4">IFERROR((E14/$E$20),0)</f>
        <v>0.5</v>
      </c>
      <c r="F23" s="25">
        <f t="shared" ref="F23:F28" si="5">IFERROR((F14/$F$20),0)</f>
        <v>0.375</v>
      </c>
      <c r="G23" s="25">
        <f t="shared" ref="G23:G28" si="6">IFERROR((G14/$G$20),0)</f>
        <v>0.33333333333333337</v>
      </c>
      <c r="N23" s="2"/>
    </row>
    <row r="24" spans="1:14" x14ac:dyDescent="0.25">
      <c r="A24" t="str">
        <f>$A$7</f>
        <v>RA-A</v>
      </c>
      <c r="B24" t="str">
        <f>$B$7</f>
        <v>135-197500-AAB8794</v>
      </c>
      <c r="C24" s="25">
        <f t="shared" si="2"/>
        <v>0</v>
      </c>
      <c r="D24" s="25">
        <f t="shared" si="3"/>
        <v>0.25</v>
      </c>
      <c r="E24" s="25">
        <f t="shared" si="4"/>
        <v>0.36666577011123258</v>
      </c>
      <c r="F24" s="25">
        <f t="shared" si="5"/>
        <v>0.27499932758342444</v>
      </c>
      <c r="G24" s="25">
        <f t="shared" si="6"/>
        <v>0.24444384674082173</v>
      </c>
      <c r="N24" s="2"/>
    </row>
    <row r="25" spans="1:14" x14ac:dyDescent="0.25">
      <c r="A25" t="str">
        <f>IFERROR($A$8,NA)</f>
        <v>RA-A</v>
      </c>
      <c r="B25" t="str">
        <f>$B$8</f>
        <v>144-197500-AAL5849</v>
      </c>
      <c r="C25" s="25">
        <f t="shared" si="2"/>
        <v>0</v>
      </c>
      <c r="D25" s="25">
        <f t="shared" si="3"/>
        <v>0</v>
      </c>
      <c r="E25" s="25">
        <f t="shared" si="4"/>
        <v>0.13333422988876734</v>
      </c>
      <c r="F25" s="25">
        <f t="shared" si="5"/>
        <v>0.35000067241657551</v>
      </c>
      <c r="G25" s="25">
        <f t="shared" si="6"/>
        <v>0.42222281992584493</v>
      </c>
      <c r="N25" s="2"/>
    </row>
    <row r="26" spans="1:14" x14ac:dyDescent="0.25">
      <c r="A26" t="str">
        <f>$A$9</f>
        <v>N/A</v>
      </c>
      <c r="B26" t="str">
        <f>$B$9</f>
        <v>N/A</v>
      </c>
      <c r="C26" s="25">
        <f t="shared" si="2"/>
        <v>0</v>
      </c>
      <c r="D26" s="25">
        <f t="shared" si="3"/>
        <v>0</v>
      </c>
      <c r="E26" s="25">
        <f t="shared" si="4"/>
        <v>0</v>
      </c>
      <c r="F26" s="25">
        <f t="shared" si="5"/>
        <v>0</v>
      </c>
      <c r="G26" s="25">
        <f t="shared" si="6"/>
        <v>0</v>
      </c>
      <c r="N26" s="2"/>
    </row>
    <row r="27" spans="1:14" x14ac:dyDescent="0.25">
      <c r="A27" t="str">
        <f>$A$10</f>
        <v>N/A</v>
      </c>
      <c r="B27" t="str">
        <f>$B$10</f>
        <v>N/A</v>
      </c>
      <c r="C27" s="25">
        <f t="shared" si="2"/>
        <v>0</v>
      </c>
      <c r="D27" s="25">
        <f t="shared" si="3"/>
        <v>0</v>
      </c>
      <c r="E27" s="25">
        <f t="shared" si="4"/>
        <v>0</v>
      </c>
      <c r="F27" s="25">
        <f t="shared" si="5"/>
        <v>0</v>
      </c>
      <c r="G27" s="25">
        <f t="shared" si="6"/>
        <v>0</v>
      </c>
      <c r="N27" s="2"/>
    </row>
    <row r="28" spans="1:14" x14ac:dyDescent="0.25">
      <c r="A28" t="str">
        <f>$A$11</f>
        <v>N/A</v>
      </c>
      <c r="B28" t="str">
        <f>$B$11</f>
        <v>N/A</v>
      </c>
      <c r="C28" s="40">
        <f t="shared" si="2"/>
        <v>0</v>
      </c>
      <c r="D28" s="40">
        <f t="shared" si="3"/>
        <v>0</v>
      </c>
      <c r="E28" s="40">
        <f t="shared" si="4"/>
        <v>0</v>
      </c>
      <c r="F28" s="40">
        <f t="shared" si="5"/>
        <v>0</v>
      </c>
      <c r="G28" s="40">
        <f t="shared" si="6"/>
        <v>0</v>
      </c>
      <c r="N28" s="2"/>
    </row>
    <row r="29" spans="1:14" x14ac:dyDescent="0.25">
      <c r="C29" s="15">
        <f>SUM(C23:C28)</f>
        <v>1</v>
      </c>
      <c r="D29" s="15">
        <f>SUM(D23:D28)</f>
        <v>1</v>
      </c>
      <c r="E29" s="15">
        <f>SUM(E23:E28)</f>
        <v>0.99999999999999989</v>
      </c>
      <c r="F29" s="15">
        <f>SUM(F23:F28)</f>
        <v>0.99999999999999989</v>
      </c>
      <c r="G29" s="15">
        <f>SUM(G23:G28)</f>
        <v>1</v>
      </c>
      <c r="N29" s="2"/>
    </row>
    <row r="30" spans="1:14" x14ac:dyDescent="0.25">
      <c r="C30" s="15"/>
      <c r="D30" s="15"/>
      <c r="E30" s="15"/>
      <c r="F30" s="15"/>
      <c r="G30" s="15"/>
    </row>
    <row r="31" spans="1:14" x14ac:dyDescent="0.25">
      <c r="B31" s="6" t="s">
        <v>9</v>
      </c>
    </row>
    <row r="32" spans="1:14" ht="17.25" x14ac:dyDescent="0.4">
      <c r="C32" s="3">
        <v>1333.33</v>
      </c>
      <c r="D32" s="3">
        <v>1333.33</v>
      </c>
      <c r="E32" s="3">
        <v>1333.33</v>
      </c>
      <c r="F32" s="3">
        <v>1333.33</v>
      </c>
      <c r="G32" s="3">
        <v>666.68</v>
      </c>
      <c r="H32" s="7" t="s">
        <v>10</v>
      </c>
      <c r="J32" t="s">
        <v>51</v>
      </c>
      <c r="K32" t="s">
        <v>53</v>
      </c>
    </row>
    <row r="33" spans="1:13" x14ac:dyDescent="0.25">
      <c r="A33" t="str">
        <f>$A$6</f>
        <v>RA-A</v>
      </c>
      <c r="B33" t="str">
        <f>$B$6</f>
        <v>144-197500-AAG4153</v>
      </c>
      <c r="C33" s="2">
        <f t="shared" ref="C33:C38" si="7">IF($C$20&gt;0.32,($C$32)*C23,0)</f>
        <v>1333.33</v>
      </c>
      <c r="D33" s="2">
        <f t="shared" ref="D33:D38" si="8">IF($D$20&gt;0.32,($C$32+$D$32)*D23,0)-C33</f>
        <v>666.66499999999996</v>
      </c>
      <c r="E33" s="2">
        <f t="shared" ref="E33:E38" si="9">IF($E$20&gt;0.32,(C$32+D$32+E$32)*E23,0)-(C33+D33)</f>
        <v>0</v>
      </c>
      <c r="F33" s="2">
        <f t="shared" ref="F33:F38" si="10">IF($F$20&gt;0.32,(C$32+D$32+E$32+F$32)*F23,0)-(C33+D33+E33)</f>
        <v>0</v>
      </c>
      <c r="G33" s="2">
        <f t="shared" ref="G33:G38" si="11">IF($G$20&gt;0.32,(C$32+D$32+E$32+F$32+G$32)*G23,0)-(C33+D33+E33+F33)</f>
        <v>5.000000000336513E-3</v>
      </c>
      <c r="H33" s="8">
        <f>SUM(C33:G33)</f>
        <v>2000.0000000000002</v>
      </c>
      <c r="J33" s="43">
        <v>666.67</v>
      </c>
      <c r="K33" s="2">
        <f>H33-J33</f>
        <v>1333.3300000000004</v>
      </c>
      <c r="M33" s="2"/>
    </row>
    <row r="34" spans="1:13" x14ac:dyDescent="0.25">
      <c r="A34" t="str">
        <f>$A$7</f>
        <v>RA-A</v>
      </c>
      <c r="B34" t="str">
        <f>$B$7</f>
        <v>135-197500-AAB8794</v>
      </c>
      <c r="C34" s="2">
        <f t="shared" si="7"/>
        <v>0</v>
      </c>
      <c r="D34" s="2">
        <f t="shared" si="8"/>
        <v>666.66499999999996</v>
      </c>
      <c r="E34" s="2">
        <f t="shared" si="9"/>
        <v>799.99441378722918</v>
      </c>
      <c r="F34" s="2">
        <f t="shared" si="10"/>
        <v>0</v>
      </c>
      <c r="G34" s="2">
        <f t="shared" si="11"/>
        <v>3.6666577011601476E-3</v>
      </c>
      <c r="H34" s="8">
        <f>SUM(C34:G34)</f>
        <v>1466.6630804449303</v>
      </c>
      <c r="J34" s="43">
        <v>2266.66</v>
      </c>
      <c r="K34" s="2">
        <f t="shared" ref="K34:K37" si="12">H34-J34</f>
        <v>-799.99691955506955</v>
      </c>
      <c r="M34" s="2"/>
    </row>
    <row r="35" spans="1:13" x14ac:dyDescent="0.25">
      <c r="A35" t="str">
        <f>IFERROR($A$8,NA)</f>
        <v>RA-A</v>
      </c>
      <c r="B35" t="str">
        <f>$B$8</f>
        <v>144-197500-AAL5849</v>
      </c>
      <c r="C35" s="2">
        <f t="shared" si="7"/>
        <v>0</v>
      </c>
      <c r="D35" s="2">
        <f t="shared" si="8"/>
        <v>0</v>
      </c>
      <c r="E35" s="2">
        <f t="shared" si="9"/>
        <v>533.33558621277041</v>
      </c>
      <c r="F35" s="2">
        <f t="shared" si="10"/>
        <v>1333.33</v>
      </c>
      <c r="G35" s="2">
        <f t="shared" si="11"/>
        <v>666.67133334229902</v>
      </c>
      <c r="H35" s="8">
        <f>SUM(C35:G35)</f>
        <v>2533.3369195550695</v>
      </c>
      <c r="J35" s="43">
        <v>3066.67</v>
      </c>
      <c r="K35" s="2">
        <f t="shared" si="12"/>
        <v>-533.3330804449306</v>
      </c>
    </row>
    <row r="36" spans="1:13" x14ac:dyDescent="0.25">
      <c r="A36" t="str">
        <f>$A$9</f>
        <v>N/A</v>
      </c>
      <c r="B36" t="str">
        <f>$B$9</f>
        <v>N/A</v>
      </c>
      <c r="C36" s="2">
        <f t="shared" si="7"/>
        <v>0</v>
      </c>
      <c r="D36" s="2">
        <f t="shared" si="8"/>
        <v>0</v>
      </c>
      <c r="E36" s="2">
        <f t="shared" si="9"/>
        <v>0</v>
      </c>
      <c r="F36" s="2">
        <f t="shared" si="10"/>
        <v>0</v>
      </c>
      <c r="G36" s="2">
        <f t="shared" si="11"/>
        <v>0</v>
      </c>
      <c r="H36" s="8">
        <f>SUM(C36:G36)</f>
        <v>0</v>
      </c>
      <c r="J36" s="43">
        <v>0</v>
      </c>
      <c r="K36" s="2">
        <f t="shared" si="12"/>
        <v>0</v>
      </c>
    </row>
    <row r="37" spans="1:13" x14ac:dyDescent="0.25">
      <c r="A37" t="str">
        <f>$A$10</f>
        <v>N/A</v>
      </c>
      <c r="B37" t="str">
        <f>$B$10</f>
        <v>N/A</v>
      </c>
      <c r="C37" s="2">
        <f t="shared" si="7"/>
        <v>0</v>
      </c>
      <c r="D37" s="2">
        <f t="shared" si="8"/>
        <v>0</v>
      </c>
      <c r="E37" s="2">
        <f t="shared" si="9"/>
        <v>0</v>
      </c>
      <c r="F37" s="2">
        <f t="shared" si="10"/>
        <v>0</v>
      </c>
      <c r="G37" s="2">
        <f t="shared" si="11"/>
        <v>0</v>
      </c>
      <c r="H37" s="8">
        <f t="shared" ref="H37:H38" si="13">SUM(C37:G37)</f>
        <v>0</v>
      </c>
      <c r="J37" s="43">
        <v>0</v>
      </c>
      <c r="K37" s="2">
        <f t="shared" si="12"/>
        <v>0</v>
      </c>
    </row>
    <row r="38" spans="1:13" x14ac:dyDescent="0.25">
      <c r="A38" t="str">
        <f>$A$11</f>
        <v>N/A</v>
      </c>
      <c r="B38" t="str">
        <f>$B$11</f>
        <v>N/A</v>
      </c>
      <c r="C38" s="20">
        <f t="shared" si="7"/>
        <v>0</v>
      </c>
      <c r="D38" s="20">
        <f t="shared" si="8"/>
        <v>0</v>
      </c>
      <c r="E38" s="20">
        <f t="shared" si="9"/>
        <v>0</v>
      </c>
      <c r="F38" s="20">
        <f t="shared" si="10"/>
        <v>0</v>
      </c>
      <c r="G38" s="20">
        <f t="shared" si="11"/>
        <v>0</v>
      </c>
      <c r="H38" s="21">
        <f t="shared" si="13"/>
        <v>0</v>
      </c>
      <c r="J38" s="44"/>
      <c r="K38" s="20"/>
    </row>
    <row r="39" spans="1:13" x14ac:dyDescent="0.25">
      <c r="C39" s="2">
        <f t="shared" ref="C39:H39" si="14">SUM(C33:C38)</f>
        <v>1333.33</v>
      </c>
      <c r="D39" s="2">
        <f t="shared" si="14"/>
        <v>1333.33</v>
      </c>
      <c r="E39" s="2">
        <f t="shared" si="14"/>
        <v>1333.3299999999995</v>
      </c>
      <c r="F39" s="2">
        <f t="shared" si="14"/>
        <v>1333.33</v>
      </c>
      <c r="G39" s="2">
        <f t="shared" si="14"/>
        <v>666.68000000000052</v>
      </c>
      <c r="H39" s="8">
        <f t="shared" si="14"/>
        <v>6000</v>
      </c>
      <c r="J39" s="2">
        <f>SUM(J33:J38)</f>
        <v>6000</v>
      </c>
      <c r="K39" s="2">
        <f>SUM(K33:K38)</f>
        <v>2.2737367544323206E-13</v>
      </c>
    </row>
    <row r="43" spans="1:13" x14ac:dyDescent="0.25">
      <c r="D43" s="5"/>
    </row>
  </sheetData>
  <dataConsolidate/>
  <conditionalFormatting sqref="C20:G20">
    <cfRule type="cellIs" dxfId="0" priority="1" operator="lessThan">
      <formula>0.32</formula>
    </cfRule>
  </conditionalFormatting>
  <pageMargins left="0.2" right="0.2" top="0.75" bottom="0.75" header="0.3" footer="0.3"/>
  <pageSetup scale="72"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Rates!$B$11:$B$12</xm:f>
          </x14:formula1>
          <xm:sqref>F2</xm:sqref>
        </x14:dataValidation>
        <x14:dataValidation type="list" allowBlank="1" showInputMessage="1" showErrorMessage="1" xr:uid="{52E3FAFA-943B-4B64-8FAB-B6AB09136844}">
          <x14:formula1>
            <xm:f>Rates!$B$11:$B$14</xm:f>
          </x14:formula1>
          <xm:sqref>F1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FY23 TR Schedule</vt:lpstr>
      <vt:lpstr>Rates</vt:lpstr>
      <vt:lpstr>Salary Detail</vt:lpstr>
      <vt:lpstr>Fall</vt:lpstr>
      <vt:lpstr>Spring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Custodian</dc:creator>
  <cp:lastModifiedBy>Karen Ryan</cp:lastModifiedBy>
  <cp:lastPrinted>2018-02-05T17:54:52Z</cp:lastPrinted>
  <dcterms:created xsi:type="dcterms:W3CDTF">2016-11-14T22:06:52Z</dcterms:created>
  <dcterms:modified xsi:type="dcterms:W3CDTF">2023-07-24T12:36:59Z</dcterms:modified>
</cp:coreProperties>
</file>