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Post-Award\Tuition Remission\Workbooks\"/>
    </mc:Choice>
  </mc:AlternateContent>
  <xr:revisionPtr revIDLastSave="0" documentId="13_ncr:1_{A71A7C03-0B7D-4F96-B38C-D0B81A15DB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Rates" sheetId="3" r:id="rId2"/>
    <sheet name="Fall" sheetId="1" r:id="rId3"/>
    <sheet name="Spring" sheetId="2" r:id="rId4"/>
    <sheet name="Salary Detail" sheetId="6" r:id="rId5"/>
  </sheets>
  <definedNames>
    <definedName name="_xlnm._FilterDatabase" localSheetId="4" hidden="1">'Salary Detail'!$A$1:$T$24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6" l="1"/>
  <c r="C1" i="2" l="1"/>
  <c r="B1" i="2"/>
  <c r="H15" i="6" l="1"/>
  <c r="H14" i="6"/>
  <c r="S15" i="6"/>
  <c r="R15" i="6"/>
  <c r="S4" i="6"/>
  <c r="S5" i="6"/>
  <c r="S6" i="6"/>
  <c r="S7" i="6"/>
  <c r="S8" i="6"/>
  <c r="S3" i="6"/>
  <c r="R24" i="6"/>
  <c r="R23" i="6"/>
  <c r="R22" i="6"/>
  <c r="R21" i="6"/>
  <c r="R19" i="6"/>
  <c r="R20" i="6"/>
  <c r="R17" i="6"/>
  <c r="R16" i="6"/>
  <c r="R18" i="6"/>
  <c r="R11" i="6"/>
  <c r="R5" i="6"/>
  <c r="R12" i="6"/>
  <c r="R6" i="6"/>
  <c r="R8" i="6"/>
  <c r="R9" i="6"/>
  <c r="R2" i="6"/>
  <c r="R3" i="6"/>
  <c r="R14" i="6"/>
  <c r="R13" i="6"/>
  <c r="R10" i="6"/>
  <c r="R7" i="6"/>
  <c r="R4" i="6"/>
  <c r="S9" i="6" l="1"/>
  <c r="S2" i="6"/>
  <c r="S14" i="6"/>
  <c r="S13" i="6"/>
  <c r="S10" i="6"/>
  <c r="S12" i="6" l="1"/>
  <c r="S19" i="6"/>
  <c r="S23" i="6"/>
  <c r="S21" i="6" l="1"/>
  <c r="S24" i="6" l="1"/>
  <c r="S20" i="6"/>
  <c r="S17" i="6"/>
  <c r="S18" i="6"/>
  <c r="S22" i="6"/>
  <c r="S11" i="6"/>
  <c r="G6" i="1" l="1"/>
  <c r="F6" i="1"/>
  <c r="G7" i="1"/>
  <c r="F7" i="1"/>
  <c r="G7" i="2"/>
  <c r="E8" i="2"/>
  <c r="E6" i="2"/>
  <c r="F6" i="2"/>
  <c r="G6" i="2"/>
  <c r="F8" i="2"/>
  <c r="G8" i="2"/>
  <c r="G8" i="1"/>
  <c r="E8" i="1"/>
  <c r="F8" i="1"/>
  <c r="D7" i="1"/>
  <c r="E7" i="1"/>
  <c r="D8" i="1"/>
  <c r="C7" i="1"/>
  <c r="E6" i="1" l="1"/>
  <c r="C6" i="1"/>
  <c r="D8" i="2"/>
  <c r="G11" i="2"/>
  <c r="F11" i="1"/>
  <c r="G10" i="2"/>
  <c r="F9" i="2"/>
  <c r="G9" i="2"/>
  <c r="D10" i="1"/>
  <c r="F10" i="1"/>
  <c r="G11" i="1"/>
  <c r="D6" i="2"/>
  <c r="C9" i="1"/>
  <c r="D9" i="1"/>
  <c r="E11" i="1"/>
  <c r="F9" i="1"/>
  <c r="G10" i="1"/>
  <c r="C9" i="2"/>
  <c r="D11" i="2"/>
  <c r="D7" i="2"/>
  <c r="E9" i="2"/>
  <c r="F11" i="2"/>
  <c r="F7" i="2"/>
  <c r="C10" i="1"/>
  <c r="D6" i="1"/>
  <c r="E10" i="1"/>
  <c r="G9" i="1"/>
  <c r="C6" i="2"/>
  <c r="C8" i="2"/>
  <c r="D10" i="2"/>
  <c r="F10" i="2"/>
  <c r="C8" i="1"/>
  <c r="C10" i="2"/>
  <c r="E10" i="2"/>
  <c r="C11" i="1"/>
  <c r="D11" i="1"/>
  <c r="E9" i="1"/>
  <c r="C11" i="2"/>
  <c r="C7" i="2"/>
  <c r="D9" i="2"/>
  <c r="E11" i="2"/>
  <c r="E7" i="2"/>
  <c r="J39" i="2"/>
  <c r="H9" i="2" l="1"/>
  <c r="H10" i="2"/>
  <c r="H11" i="2"/>
  <c r="H8" i="2"/>
  <c r="G12" i="2"/>
  <c r="F12" i="2"/>
  <c r="E12" i="2"/>
  <c r="E12" i="1"/>
  <c r="H11" i="1"/>
  <c r="C12" i="2"/>
  <c r="C12" i="1" l="1"/>
  <c r="H7" i="2"/>
  <c r="F12" i="1"/>
  <c r="H7" i="1"/>
  <c r="D12" i="1"/>
  <c r="D12" i="2"/>
  <c r="G12" i="1"/>
  <c r="H6" i="2"/>
  <c r="H9" i="1"/>
  <c r="H10" i="1"/>
  <c r="H6" i="1"/>
  <c r="H8" i="1"/>
  <c r="J39" i="1"/>
  <c r="H12" i="2" l="1"/>
  <c r="I11" i="1"/>
  <c r="J12" i="2" l="1"/>
  <c r="G46" i="3" l="1"/>
  <c r="G45" i="3"/>
  <c r="H45" i="3"/>
  <c r="G44" i="3"/>
  <c r="H44" i="3"/>
  <c r="D46" i="3"/>
  <c r="D45" i="3"/>
  <c r="E30" i="3"/>
  <c r="E29" i="3"/>
  <c r="F29" i="3"/>
  <c r="H28" i="3"/>
  <c r="E28" i="3"/>
  <c r="D28" i="3"/>
  <c r="F46" i="3"/>
  <c r="I4" i="3"/>
  <c r="F45" i="3" s="1"/>
  <c r="F44" i="3"/>
  <c r="E24" i="3"/>
  <c r="B38" i="1"/>
  <c r="A38" i="1"/>
  <c r="B37" i="1"/>
  <c r="A37" i="1"/>
  <c r="B36" i="1"/>
  <c r="A36" i="1"/>
  <c r="B35" i="1"/>
  <c r="A35" i="1"/>
  <c r="B34" i="1"/>
  <c r="A34" i="1"/>
  <c r="B33" i="1"/>
  <c r="A33" i="1"/>
  <c r="B28" i="1"/>
  <c r="A28" i="1"/>
  <c r="B27" i="1"/>
  <c r="A27" i="1"/>
  <c r="B26" i="1"/>
  <c r="A26" i="1"/>
  <c r="B25" i="1"/>
  <c r="A25" i="1"/>
  <c r="B24" i="1"/>
  <c r="A24" i="1"/>
  <c r="B23" i="1"/>
  <c r="A23" i="1"/>
  <c r="B19" i="1"/>
  <c r="A19" i="1"/>
  <c r="B18" i="1"/>
  <c r="A18" i="1"/>
  <c r="B17" i="1"/>
  <c r="A17" i="1"/>
  <c r="B16" i="1"/>
  <c r="A16" i="1"/>
  <c r="B15" i="1"/>
  <c r="A15" i="1"/>
  <c r="B14" i="1"/>
  <c r="A14" i="1"/>
  <c r="A24" i="2"/>
  <c r="B38" i="2"/>
  <c r="A38" i="2"/>
  <c r="B37" i="2"/>
  <c r="A37" i="2"/>
  <c r="B36" i="2"/>
  <c r="A36" i="2"/>
  <c r="B35" i="2"/>
  <c r="A35" i="2"/>
  <c r="B34" i="2"/>
  <c r="A34" i="2"/>
  <c r="B33" i="2"/>
  <c r="A33" i="2"/>
  <c r="B28" i="2"/>
  <c r="A28" i="2"/>
  <c r="B27" i="2"/>
  <c r="A27" i="2"/>
  <c r="B26" i="2"/>
  <c r="A26" i="2"/>
  <c r="B25" i="2"/>
  <c r="A25" i="2"/>
  <c r="B24" i="2"/>
  <c r="B23" i="2"/>
  <c r="A23" i="2"/>
  <c r="A16" i="2"/>
  <c r="B19" i="2"/>
  <c r="B18" i="2"/>
  <c r="B17" i="2"/>
  <c r="B16" i="2"/>
  <c r="A19" i="2"/>
  <c r="A18" i="2"/>
  <c r="A17" i="2"/>
  <c r="B15" i="2"/>
  <c r="B14" i="2"/>
  <c r="A15" i="2"/>
  <c r="A14" i="2"/>
  <c r="G18" i="2" l="1"/>
  <c r="D18" i="2"/>
  <c r="E18" i="2"/>
  <c r="F18" i="2"/>
  <c r="C18" i="2"/>
  <c r="D19" i="2"/>
  <c r="E19" i="2"/>
  <c r="C19" i="2"/>
  <c r="F19" i="2"/>
  <c r="G19" i="2"/>
  <c r="E17" i="2"/>
  <c r="F17" i="2"/>
  <c r="G17" i="2"/>
  <c r="D17" i="2"/>
  <c r="C17" i="2"/>
  <c r="F28" i="3"/>
  <c r="G29" i="3"/>
  <c r="G30" i="3"/>
  <c r="H30" i="3"/>
  <c r="E44" i="3"/>
  <c r="E45" i="3"/>
  <c r="E46" i="3"/>
  <c r="F30" i="3"/>
  <c r="H46" i="3"/>
  <c r="G28" i="3"/>
  <c r="D29" i="3"/>
  <c r="H29" i="3"/>
  <c r="D30" i="3"/>
  <c r="D44" i="3"/>
  <c r="D79" i="3" s="1"/>
  <c r="C15" i="2" s="1"/>
  <c r="D36" i="3"/>
  <c r="C16" i="2" l="1"/>
  <c r="G19" i="1"/>
  <c r="F19" i="1"/>
  <c r="E19" i="1"/>
  <c r="D19" i="1"/>
  <c r="C19" i="1"/>
  <c r="D71" i="3"/>
  <c r="D81" i="3" l="1"/>
  <c r="H40" i="3"/>
  <c r="G40" i="3"/>
  <c r="F40" i="3"/>
  <c r="E40" i="3"/>
  <c r="D40" i="3"/>
  <c r="D75" i="3" s="1"/>
  <c r="H39" i="3"/>
  <c r="G39" i="3"/>
  <c r="F39" i="3"/>
  <c r="E39" i="3"/>
  <c r="D39" i="3"/>
  <c r="D74" i="3" s="1"/>
  <c r="C14" i="2" s="1"/>
  <c r="H38" i="3"/>
  <c r="G38" i="3"/>
  <c r="F38" i="3"/>
  <c r="E38" i="3"/>
  <c r="D38" i="3"/>
  <c r="H37" i="3"/>
  <c r="G37" i="3"/>
  <c r="F37" i="3"/>
  <c r="E37" i="3"/>
  <c r="D37" i="3"/>
  <c r="H36" i="3"/>
  <c r="G36" i="3"/>
  <c r="F36" i="3"/>
  <c r="E36" i="3"/>
  <c r="E71" i="3" s="1"/>
  <c r="D65" i="3"/>
  <c r="H24" i="3"/>
  <c r="G24" i="3"/>
  <c r="F24" i="3"/>
  <c r="D24" i="3"/>
  <c r="D59" i="3" s="1"/>
  <c r="H23" i="3"/>
  <c r="G23" i="3"/>
  <c r="F23" i="3"/>
  <c r="E23" i="3"/>
  <c r="D23" i="3"/>
  <c r="D58" i="3" s="1"/>
  <c r="H22" i="3"/>
  <c r="G22" i="3"/>
  <c r="F22" i="3"/>
  <c r="E22" i="3"/>
  <c r="D22" i="3"/>
  <c r="D57" i="3" s="1"/>
  <c r="H21" i="3"/>
  <c r="G21" i="3"/>
  <c r="F21" i="3"/>
  <c r="E21" i="3"/>
  <c r="D21" i="3"/>
  <c r="D56" i="3" s="1"/>
  <c r="H20" i="3"/>
  <c r="G20" i="3"/>
  <c r="F20" i="3"/>
  <c r="E20" i="3"/>
  <c r="D20" i="3"/>
  <c r="D55" i="3" s="1"/>
  <c r="F63" i="3" l="1"/>
  <c r="G75" i="3"/>
  <c r="E56" i="3"/>
  <c r="E57" i="3"/>
  <c r="E65" i="3"/>
  <c r="E81" i="3"/>
  <c r="F72" i="3"/>
  <c r="F56" i="3"/>
  <c r="G64" i="3"/>
  <c r="H72" i="3"/>
  <c r="G80" i="3"/>
  <c r="G56" i="3"/>
  <c r="F58" i="3"/>
  <c r="E14" i="1" s="1"/>
  <c r="H64" i="3"/>
  <c r="G71" i="3"/>
  <c r="G72" i="3"/>
  <c r="H74" i="3"/>
  <c r="H75" i="3"/>
  <c r="H80" i="3"/>
  <c r="F79" i="3"/>
  <c r="E63" i="3"/>
  <c r="E73" i="3"/>
  <c r="E79" i="3"/>
  <c r="E59" i="3"/>
  <c r="E55" i="3"/>
  <c r="F80" i="3"/>
  <c r="G79" i="3"/>
  <c r="H59" i="3"/>
  <c r="H57" i="3"/>
  <c r="H55" i="3"/>
  <c r="H63" i="3"/>
  <c r="F65" i="3"/>
  <c r="D72" i="3"/>
  <c r="G73" i="3"/>
  <c r="E75" i="3"/>
  <c r="H79" i="3"/>
  <c r="F81" i="3"/>
  <c r="F64" i="3"/>
  <c r="E58" i="3"/>
  <c r="G63" i="3"/>
  <c r="H71" i="3"/>
  <c r="F73" i="3"/>
  <c r="G59" i="3"/>
  <c r="G57" i="3"/>
  <c r="G55" i="3"/>
  <c r="D64" i="3"/>
  <c r="G65" i="3"/>
  <c r="E72" i="3"/>
  <c r="H73" i="3"/>
  <c r="F75" i="3"/>
  <c r="D80" i="3"/>
  <c r="G81" i="3"/>
  <c r="F59" i="3"/>
  <c r="F57" i="3"/>
  <c r="F55" i="3"/>
  <c r="E64" i="3"/>
  <c r="H65" i="3"/>
  <c r="E80" i="3"/>
  <c r="H81" i="3"/>
  <c r="H58" i="3"/>
  <c r="H56" i="3"/>
  <c r="D63" i="3"/>
  <c r="F74" i="3"/>
  <c r="G58" i="3"/>
  <c r="D73" i="3"/>
  <c r="G74" i="3"/>
  <c r="E74" i="3"/>
  <c r="D14" i="2" s="1"/>
  <c r="F71" i="3"/>
  <c r="F14" i="2" l="1"/>
  <c r="G14" i="2"/>
  <c r="E14" i="2"/>
  <c r="G15" i="2"/>
  <c r="G16" i="2"/>
  <c r="E15" i="2"/>
  <c r="E16" i="2"/>
  <c r="D14" i="1"/>
  <c r="F15" i="2"/>
  <c r="F16" i="2"/>
  <c r="D15" i="2"/>
  <c r="D16" i="2"/>
  <c r="E15" i="1"/>
  <c r="F14" i="1"/>
  <c r="F18" i="1"/>
  <c r="F17" i="1"/>
  <c r="G16" i="1"/>
  <c r="G17" i="1"/>
  <c r="G18" i="1"/>
  <c r="C14" i="1"/>
  <c r="C17" i="1"/>
  <c r="C18" i="1"/>
  <c r="D16" i="1"/>
  <c r="D17" i="1"/>
  <c r="D18" i="1"/>
  <c r="E16" i="1"/>
  <c r="E17" i="1"/>
  <c r="E18" i="1"/>
  <c r="C20" i="2"/>
  <c r="C15" i="1"/>
  <c r="C16" i="1"/>
  <c r="G14" i="1"/>
  <c r="F15" i="1"/>
  <c r="F16" i="1"/>
  <c r="D15" i="1"/>
  <c r="G15" i="1"/>
  <c r="D20" i="2" l="1"/>
  <c r="D27" i="2" s="1"/>
  <c r="D20" i="1"/>
  <c r="E20" i="1"/>
  <c r="F20" i="1"/>
  <c r="C20" i="1"/>
  <c r="C26" i="1" s="1"/>
  <c r="C36" i="1" s="1"/>
  <c r="G20" i="1"/>
  <c r="F20" i="2"/>
  <c r="E20" i="2"/>
  <c r="E23" i="2" s="1"/>
  <c r="G20" i="2"/>
  <c r="D24" i="2" l="1"/>
  <c r="D25" i="2"/>
  <c r="D28" i="2"/>
  <c r="D23" i="2"/>
  <c r="D26" i="2"/>
  <c r="C23" i="1"/>
  <c r="C33" i="1" s="1"/>
  <c r="C25" i="1"/>
  <c r="C35" i="1" s="1"/>
  <c r="C28" i="1"/>
  <c r="C38" i="1" s="1"/>
  <c r="C27" i="1"/>
  <c r="C37" i="1" s="1"/>
  <c r="C24" i="1"/>
  <c r="C34" i="1" s="1"/>
  <c r="C23" i="2"/>
  <c r="D23" i="1"/>
  <c r="D27" i="1"/>
  <c r="D26" i="1"/>
  <c r="D36" i="1" s="1"/>
  <c r="D25" i="1"/>
  <c r="D28" i="1"/>
  <c r="D24" i="1"/>
  <c r="E27" i="1"/>
  <c r="E26" i="1"/>
  <c r="E25" i="1"/>
  <c r="E28" i="1"/>
  <c r="E24" i="1"/>
  <c r="E23" i="1"/>
  <c r="F27" i="1"/>
  <c r="F26" i="1"/>
  <c r="F25" i="1"/>
  <c r="F28" i="1"/>
  <c r="F24" i="1"/>
  <c r="F23" i="1"/>
  <c r="G26" i="1"/>
  <c r="G25" i="1"/>
  <c r="G28" i="1"/>
  <c r="G27" i="1"/>
  <c r="G24" i="1"/>
  <c r="G23" i="1"/>
  <c r="E28" i="2"/>
  <c r="E27" i="2"/>
  <c r="E25" i="2"/>
  <c r="E24" i="2"/>
  <c r="E26" i="2"/>
  <c r="C25" i="2"/>
  <c r="C35" i="2" s="1"/>
  <c r="C28" i="2"/>
  <c r="C38" i="2" s="1"/>
  <c r="C27" i="2"/>
  <c r="C37" i="2" s="1"/>
  <c r="C26" i="2"/>
  <c r="C36" i="2" s="1"/>
  <c r="C24" i="2"/>
  <c r="C34" i="2" s="1"/>
  <c r="F28" i="2"/>
  <c r="F26" i="2"/>
  <c r="F25" i="2"/>
  <c r="F27" i="2"/>
  <c r="F24" i="2"/>
  <c r="F23" i="2"/>
  <c r="G28" i="2"/>
  <c r="G24" i="2"/>
  <c r="G27" i="2"/>
  <c r="G26" i="2"/>
  <c r="G23" i="2"/>
  <c r="G25" i="2"/>
  <c r="D29" i="2" l="1"/>
  <c r="D38" i="1"/>
  <c r="E38" i="1" s="1"/>
  <c r="D35" i="1"/>
  <c r="E35" i="1" s="1"/>
  <c r="F35" i="1" s="1"/>
  <c r="D34" i="1"/>
  <c r="E34" i="1" s="1"/>
  <c r="F34" i="1" s="1"/>
  <c r="D37" i="1"/>
  <c r="E37" i="1" s="1"/>
  <c r="C29" i="1"/>
  <c r="C39" i="1"/>
  <c r="E29" i="2"/>
  <c r="G29" i="2"/>
  <c r="F29" i="1"/>
  <c r="F29" i="2"/>
  <c r="G29" i="1"/>
  <c r="C33" i="2"/>
  <c r="C29" i="2"/>
  <c r="E29" i="1"/>
  <c r="D29" i="1"/>
  <c r="E36" i="1"/>
  <c r="F36" i="1" s="1"/>
  <c r="D37" i="2"/>
  <c r="D34" i="2"/>
  <c r="E34" i="2" s="1"/>
  <c r="D38" i="2"/>
  <c r="E38" i="2" s="1"/>
  <c r="F38" i="2" s="1"/>
  <c r="D36" i="2"/>
  <c r="D35" i="2"/>
  <c r="D33" i="1"/>
  <c r="G34" i="1" l="1"/>
  <c r="H34" i="1" s="1"/>
  <c r="K34" i="1" s="1"/>
  <c r="D39" i="1"/>
  <c r="C39" i="2"/>
  <c r="G35" i="1"/>
  <c r="H35" i="1" s="1"/>
  <c r="K35" i="1" s="1"/>
  <c r="E37" i="2"/>
  <c r="F37" i="2" s="1"/>
  <c r="G36" i="1"/>
  <c r="H36" i="1" s="1"/>
  <c r="K36" i="1" s="1"/>
  <c r="E33" i="1"/>
  <c r="E39" i="1" s="1"/>
  <c r="D33" i="2"/>
  <c r="D39" i="2" s="1"/>
  <c r="F37" i="1"/>
  <c r="G37" i="1" s="1"/>
  <c r="H37" i="1" s="1"/>
  <c r="K37" i="1" s="1"/>
  <c r="F38" i="1"/>
  <c r="G38" i="1" s="1"/>
  <c r="E35" i="2"/>
  <c r="E36" i="2"/>
  <c r="G38" i="2"/>
  <c r="H38" i="2" s="1"/>
  <c r="F34" i="2"/>
  <c r="G34" i="2" s="1"/>
  <c r="G37" i="2" l="1"/>
  <c r="H37" i="2" s="1"/>
  <c r="K37" i="2" s="1"/>
  <c r="H34" i="2"/>
  <c r="K34" i="2" s="1"/>
  <c r="E33" i="2"/>
  <c r="H38" i="1"/>
  <c r="F36" i="2"/>
  <c r="F33" i="1"/>
  <c r="G33" i="1" s="1"/>
  <c r="F35" i="2"/>
  <c r="G35" i="2" s="1"/>
  <c r="H35" i="2" s="1"/>
  <c r="K35" i="2" s="1"/>
  <c r="E39" i="2" l="1"/>
  <c r="F39" i="1"/>
  <c r="G39" i="1"/>
  <c r="F33" i="2"/>
  <c r="G36" i="2"/>
  <c r="H36" i="2" s="1"/>
  <c r="K36" i="2" s="1"/>
  <c r="G33" i="2" l="1"/>
  <c r="H33" i="2" s="1"/>
  <c r="K33" i="2" s="1"/>
  <c r="K39" i="2" s="1"/>
  <c r="F39" i="2"/>
  <c r="H33" i="1"/>
  <c r="K33" i="1" s="1"/>
  <c r="K39" i="1" s="1"/>
  <c r="H39" i="1" l="1"/>
  <c r="H39" i="2"/>
  <c r="G39" i="2"/>
</calcChain>
</file>

<file path=xl/sharedStrings.xml><?xml version="1.0" encoding="utf-8"?>
<sst xmlns="http://schemas.openxmlformats.org/spreadsheetml/2006/main" count="565" uniqueCount="135">
  <si>
    <t>September</t>
  </si>
  <si>
    <t>October</t>
  </si>
  <si>
    <t>November</t>
  </si>
  <si>
    <t>CUM FTE %</t>
  </si>
  <si>
    <t>PCT %</t>
  </si>
  <si>
    <t xml:space="preserve">Employee </t>
  </si>
  <si>
    <t>December</t>
  </si>
  <si>
    <t>January</t>
  </si>
  <si>
    <t>SALARY</t>
  </si>
  <si>
    <t>SURCHARGE</t>
  </si>
  <si>
    <t>ESTIMATED TOTAL SURCHARGE</t>
  </si>
  <si>
    <t>TA</t>
  </si>
  <si>
    <t>February</t>
  </si>
  <si>
    <t>March</t>
  </si>
  <si>
    <t>April</t>
  </si>
  <si>
    <t>May</t>
  </si>
  <si>
    <t>A -Basis Monthly Full Time Rates</t>
  </si>
  <si>
    <t>Research Assistant</t>
  </si>
  <si>
    <t>Teaching Assistant</t>
  </si>
  <si>
    <t>Program Assistant</t>
  </si>
  <si>
    <t>Project Assistant</t>
  </si>
  <si>
    <t>http://bussvc.wisc.edu/bursar/remista.html</t>
  </si>
  <si>
    <t>Account Code(s)</t>
  </si>
  <si>
    <t>1211 or 1212</t>
  </si>
  <si>
    <t>1231 or 1231</t>
  </si>
  <si>
    <t>Appointment</t>
  </si>
  <si>
    <t>A or C Basis for RA/PA appointment(s)?</t>
  </si>
  <si>
    <t>C-Basis</t>
  </si>
  <si>
    <t>A-Basis</t>
  </si>
  <si>
    <t>Amount</t>
  </si>
  <si>
    <t>Code</t>
  </si>
  <si>
    <t>RA-C</t>
  </si>
  <si>
    <t>PA-C</t>
  </si>
  <si>
    <t>RA-A</t>
  </si>
  <si>
    <t>PA-A</t>
  </si>
  <si>
    <t>Combination</t>
  </si>
  <si>
    <t># of Business Days</t>
  </si>
  <si>
    <t>Jan Amount</t>
  </si>
  <si>
    <t>FALL</t>
  </si>
  <si>
    <t>SPRING</t>
  </si>
  <si>
    <t>Feb Amount</t>
  </si>
  <si>
    <t>March Amount</t>
  </si>
  <si>
    <t>April Amount</t>
  </si>
  <si>
    <t>May Amount</t>
  </si>
  <si>
    <t>LSA</t>
  </si>
  <si>
    <t>Lecturer</t>
  </si>
  <si>
    <t>C-Basis DAILY Full Time Rates</t>
  </si>
  <si>
    <t>N/A</t>
  </si>
  <si>
    <t>C-Basis 9 Month Full Time Annual Rates</t>
  </si>
  <si>
    <t>A -Basis Monthly Full Time Annual Rates</t>
  </si>
  <si>
    <t>Cumulative Rates</t>
  </si>
  <si>
    <t>Instructions:</t>
  </si>
  <si>
    <t>Rates Tab:</t>
  </si>
  <si>
    <t>All Fields highlighted in ORANGE require review/input</t>
  </si>
  <si>
    <t>Fall/Spring Tabs:</t>
  </si>
  <si>
    <r>
      <t xml:space="preserve">Enter in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Appointment Codes for the grad student (listed in the Rates Tab). For Example, PA-A, TA, etc.</t>
    </r>
  </si>
  <si>
    <t>Empl ID</t>
  </si>
  <si>
    <t>Fund</t>
  </si>
  <si>
    <t>Dept</t>
  </si>
  <si>
    <t>Empl Rec Nbr</t>
  </si>
  <si>
    <t>Jrnl Date</t>
  </si>
  <si>
    <t>Pay Run Descr</t>
  </si>
  <si>
    <t>WISER TR</t>
  </si>
  <si>
    <t>Semester</t>
  </si>
  <si>
    <t>Difference/Adj</t>
  </si>
  <si>
    <t>Fund-Dept or Proj</t>
  </si>
  <si>
    <t>Month</t>
  </si>
  <si>
    <t>Funding</t>
  </si>
  <si>
    <t>Jrnl ID</t>
  </si>
  <si>
    <t>Project</t>
  </si>
  <si>
    <t>Employee</t>
  </si>
  <si>
    <t>Program</t>
  </si>
  <si>
    <t>Account</t>
  </si>
  <si>
    <t>Job Title</t>
  </si>
  <si>
    <t>Pmt Begin Date</t>
  </si>
  <si>
    <t>Pmt End Date</t>
  </si>
  <si>
    <t>Earn Begin Date</t>
  </si>
  <si>
    <t>Earn End Date</t>
  </si>
  <si>
    <t>144</t>
  </si>
  <si>
    <t>4</t>
  </si>
  <si>
    <t>1231</t>
  </si>
  <si>
    <t>RESEARCH ASSISTANT</t>
  </si>
  <si>
    <t>20190420-201906072019 Unclassified May</t>
  </si>
  <si>
    <t>233</t>
  </si>
  <si>
    <t>1222</t>
  </si>
  <si>
    <t>TEACH ASST STANDARD</t>
  </si>
  <si>
    <t>20190320-201905072019 Unclassified April</t>
  </si>
  <si>
    <t>20190218-201904062019 Unclassified March</t>
  </si>
  <si>
    <t>20190119-201903062019 Unclassified February</t>
  </si>
  <si>
    <t>135</t>
  </si>
  <si>
    <t>20181120-201901022018 Unclassified December</t>
  </si>
  <si>
    <t>20180919-201811012018 Unclassified October</t>
  </si>
  <si>
    <t>20181019-201812022018 Unclassified November</t>
  </si>
  <si>
    <t>20180820-201810012018 Unclassified September</t>
  </si>
  <si>
    <t>20181220-201902032019 Unclassified January</t>
  </si>
  <si>
    <t>Fall</t>
  </si>
  <si>
    <t>Spring</t>
  </si>
  <si>
    <t>Badger, Bucky</t>
  </si>
  <si>
    <t>00123456</t>
  </si>
  <si>
    <t>123456</t>
  </si>
  <si>
    <t>AAB1234</t>
  </si>
  <si>
    <t>PT00000001</t>
  </si>
  <si>
    <t>PT00000002</t>
  </si>
  <si>
    <t>PT00000003</t>
  </si>
  <si>
    <t>PJ00000001</t>
  </si>
  <si>
    <t>PJ00000002</t>
  </si>
  <si>
    <t>PJ00000003</t>
  </si>
  <si>
    <t>PJ00000004</t>
  </si>
  <si>
    <t>PJ00000005</t>
  </si>
  <si>
    <t>PJ00000006</t>
  </si>
  <si>
    <t>PJ00000007</t>
  </si>
  <si>
    <t>PJ00000008</t>
  </si>
  <si>
    <t>PJ00000009</t>
  </si>
  <si>
    <r>
      <t xml:space="preserve">Verify/Review the C-Basis/A-Basis rates. The rates that are currently input are the </t>
    </r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FY18-19 rates for each position. If your grad student has a different rate, this annual amount needs to be updated.</t>
    </r>
  </si>
  <si>
    <t>Enter in the Employee ID and name on the Fall tab (for your own information purposes).</t>
  </si>
  <si>
    <t>Select from the dropdown whether the grad student has only A-Basis, C-Basis, or a Combination of appointments.</t>
  </si>
  <si>
    <r>
      <t xml:space="preserve">Manually enter in the grad student salary payments for each pay period listed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use the Salary Detail tab to auto populate the payments. To use the Salary Detail tab, </t>
    </r>
  </si>
  <si>
    <t>download total paid amount from WISER (Main Menu --&gt; Payroll --&gt; Find Salaries and Encumbrances --&gt; Enter Empli ID or Name --&gt; Search).</t>
  </si>
  <si>
    <t>Change fiscal year in top right corner if necessary. Click on Total Paid hyperlink (the total), customize columns to fit the Salary Detail column headings,</t>
  </si>
  <si>
    <t>Add "Fall" or "Spring" to Semester column on Salary Detail tab. September through January fall payment is considered fall and spring January payment through May is considered spring.</t>
  </si>
  <si>
    <t>dates are 12/20/2018-1/3/2019 and spring earn dates are 1/4/2019-1/18/2019. Add a copy of the A-basis January row(s), split 50/50, and add "Fall" and "Spring" to each row.</t>
  </si>
  <si>
    <t>Copy and paste the Fund-DeptID-Project number from the Salary Detail tab. Use a new line for each unique funding string.</t>
  </si>
  <si>
    <t>Add the current WISER Tuition Remission Surcharge amount.</t>
  </si>
  <si>
    <t>For pending SCTs or other salary adjustments, manually update the salary section on the Fall and Spring tabs or enter additional rows and formulas on the Salary Detail tab.</t>
  </si>
  <si>
    <t>The Difference/Adj column will show potential adjustments to each funding string per the SCTs/salary adjustments entered in the workbook.</t>
  </si>
  <si>
    <t>AAA1234</t>
  </si>
  <si>
    <t>135-123456-AAA1234</t>
  </si>
  <si>
    <t>AAC1234</t>
  </si>
  <si>
    <t>144-123456-AAC1234</t>
  </si>
  <si>
    <t>233-123456-AAB1234</t>
  </si>
  <si>
    <t>Posted in Feb but earn dates are for January (spring).</t>
  </si>
  <si>
    <r>
      <t xml:space="preserve">All data under </t>
    </r>
    <r>
      <rPr>
        <b/>
        <sz val="11"/>
        <color theme="1"/>
        <rFont val="Calibri"/>
        <family val="2"/>
        <scheme val="minor"/>
      </rPr>
      <t>Monthly Rates</t>
    </r>
    <r>
      <rPr>
        <sz val="11"/>
        <color theme="1"/>
        <rFont val="Calibri"/>
        <family val="2"/>
        <scheme val="minor"/>
      </rPr>
      <t xml:space="preserve"> are formulas that are used to calculate the FTE % on the Fall and Spring tabs. These should not be modified.</t>
    </r>
  </si>
  <si>
    <t>and click the settings dial to include Earn Dates. Export to excel and copy paste data on Salary Detail tab. Remove all non-eligible account codes (see rates tab for eligible account codes).</t>
  </si>
  <si>
    <t>The January payment is split 50/50 for A-basis  (M) employees and earn dates are used to determine semester for C-basis (9M) employees. For FY18-19, fall semester earn</t>
  </si>
  <si>
    <t>Monthly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</si>
</sst>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0.000"/>
    <numFmt numFmtId="167" formatCode="0.00000000"/>
    <numFmt numFmtId="168" formatCode="mm/dd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164" fontId="0" fillId="0" borderId="0" xfId="1" applyNumberFormat="1" applyFont="1"/>
    <xf numFmtId="44" fontId="0" fillId="0" borderId="0" xfId="0" applyNumberFormat="1"/>
    <xf numFmtId="44" fontId="2" fillId="0" borderId="0" xfId="0" applyNumberFormat="1" applyFont="1"/>
    <xf numFmtId="43" fontId="0" fillId="0" borderId="0" xfId="0" applyNumberFormat="1"/>
    <xf numFmtId="0" fontId="0" fillId="0" borderId="0" xfId="0" quotePrefix="1"/>
    <xf numFmtId="0" fontId="3" fillId="3" borderId="0" xfId="0" applyFont="1" applyFill="1"/>
    <xf numFmtId="2" fontId="0" fillId="0" borderId="0" xfId="0" applyNumberFormat="1"/>
    <xf numFmtId="0" fontId="4" fillId="0" borderId="0" xfId="0" applyFont="1"/>
    <xf numFmtId="44" fontId="0" fillId="4" borderId="0" xfId="0" applyNumberFormat="1" applyFill="1"/>
    <xf numFmtId="44" fontId="0" fillId="2" borderId="0" xfId="0" applyNumberFormat="1" applyFill="1"/>
    <xf numFmtId="0" fontId="0" fillId="4" borderId="0" xfId="0" quotePrefix="1" applyFill="1"/>
    <xf numFmtId="0" fontId="0" fillId="4" borderId="0" xfId="0" applyFill="1"/>
    <xf numFmtId="0" fontId="5" fillId="0" borderId="0" xfId="0" applyFont="1"/>
    <xf numFmtId="0" fontId="6" fillId="0" borderId="0" xfId="3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2" applyFont="1"/>
    <xf numFmtId="9" fontId="5" fillId="0" borderId="0" xfId="2" applyFont="1" applyAlignment="1">
      <alignment wrapText="1"/>
    </xf>
    <xf numFmtId="0" fontId="5" fillId="0" borderId="0" xfId="0" applyFont="1" applyAlignment="1">
      <alignment wrapText="1"/>
    </xf>
    <xf numFmtId="165" fontId="0" fillId="0" borderId="0" xfId="2" applyNumberFormat="1" applyFont="1"/>
    <xf numFmtId="0" fontId="5" fillId="0" borderId="0" xfId="0" applyFont="1" applyAlignment="1">
      <alignment horizontal="center" wrapText="1"/>
    </xf>
    <xf numFmtId="44" fontId="0" fillId="0" borderId="1" xfId="0" applyNumberFormat="1" applyBorder="1"/>
    <xf numFmtId="44" fontId="0" fillId="2" borderId="1" xfId="0" applyNumberFormat="1" applyFill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5" fillId="0" borderId="6" xfId="0" applyFont="1" applyBorder="1"/>
    <xf numFmtId="0" fontId="0" fillId="0" borderId="0" xfId="0" applyAlignment="1">
      <alignment horizontal="left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0" fontId="0" fillId="0" borderId="0" xfId="2" applyNumberFormat="1" applyFont="1"/>
    <xf numFmtId="166" fontId="0" fillId="0" borderId="0" xfId="0" quotePrefix="1" applyNumberFormat="1"/>
    <xf numFmtId="167" fontId="0" fillId="0" borderId="0" xfId="0" applyNumberForma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5" fillId="5" borderId="12" xfId="0" applyFont="1" applyFill="1" applyBorder="1"/>
    <xf numFmtId="0" fontId="0" fillId="5" borderId="0" xfId="0" applyFill="1"/>
    <xf numFmtId="0" fontId="0" fillId="5" borderId="13" xfId="0" applyFill="1" applyBorder="1"/>
    <xf numFmtId="0" fontId="5" fillId="5" borderId="0" xfId="0" applyFont="1" applyFill="1"/>
    <xf numFmtId="0" fontId="5" fillId="5" borderId="13" xfId="0" applyFont="1" applyFill="1" applyBorder="1"/>
    <xf numFmtId="0" fontId="0" fillId="5" borderId="12" xfId="0" applyFill="1" applyBorder="1"/>
    <xf numFmtId="40" fontId="0" fillId="5" borderId="0" xfId="0" applyNumberFormat="1" applyFill="1"/>
    <xf numFmtId="40" fontId="0" fillId="5" borderId="13" xfId="0" applyNumberFormat="1" applyFill="1" applyBorder="1"/>
    <xf numFmtId="0" fontId="0" fillId="5" borderId="0" xfId="0" applyFill="1" applyAlignment="1">
      <alignment horizontal="left"/>
    </xf>
    <xf numFmtId="43" fontId="0" fillId="5" borderId="0" xfId="1" applyFont="1" applyFill="1"/>
    <xf numFmtId="43" fontId="0" fillId="5" borderId="13" xfId="1" applyFont="1" applyFill="1" applyBorder="1"/>
    <xf numFmtId="0" fontId="5" fillId="5" borderId="14" xfId="0" applyFont="1" applyFill="1" applyBorder="1"/>
    <xf numFmtId="0" fontId="5" fillId="5" borderId="3" xfId="0" applyFont="1" applyFill="1" applyBorder="1"/>
    <xf numFmtId="0" fontId="5" fillId="5" borderId="15" xfId="0" applyFont="1" applyFill="1" applyBorder="1"/>
    <xf numFmtId="0" fontId="0" fillId="5" borderId="16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40" fontId="0" fillId="5" borderId="1" xfId="0" applyNumberFormat="1" applyFill="1" applyBorder="1"/>
    <xf numFmtId="40" fontId="0" fillId="5" borderId="17" xfId="0" applyNumberFormat="1" applyFill="1" applyBorder="1"/>
    <xf numFmtId="43" fontId="0" fillId="5" borderId="1" xfId="1" applyFont="1" applyFill="1" applyBorder="1"/>
    <xf numFmtId="43" fontId="0" fillId="5" borderId="17" xfId="1" applyFont="1" applyFill="1" applyBorder="1"/>
    <xf numFmtId="0" fontId="0" fillId="5" borderId="18" xfId="0" applyFill="1" applyBorder="1"/>
    <xf numFmtId="0" fontId="0" fillId="5" borderId="19" xfId="0" applyFill="1" applyBorder="1"/>
    <xf numFmtId="43" fontId="0" fillId="5" borderId="19" xfId="1" applyFont="1" applyFill="1" applyBorder="1"/>
    <xf numFmtId="43" fontId="0" fillId="5" borderId="20" xfId="1" applyFont="1" applyFill="1" applyBorder="1"/>
    <xf numFmtId="10" fontId="0" fillId="0" borderId="0" xfId="2" quotePrefix="1" applyNumberFormat="1" applyFont="1"/>
    <xf numFmtId="10" fontId="0" fillId="0" borderId="1" xfId="2" quotePrefix="1" applyNumberFormat="1" applyFont="1" applyBorder="1"/>
    <xf numFmtId="10" fontId="0" fillId="0" borderId="1" xfId="2" applyNumberFormat="1" applyFont="1" applyBorder="1"/>
    <xf numFmtId="0" fontId="0" fillId="4" borderId="0" xfId="0" applyFill="1" applyAlignment="1">
      <alignment wrapText="1"/>
    </xf>
    <xf numFmtId="43" fontId="0" fillId="4" borderId="0" xfId="1" applyFont="1" applyFill="1"/>
    <xf numFmtId="43" fontId="0" fillId="4" borderId="1" xfId="1" applyFont="1" applyFill="1" applyBorder="1"/>
    <xf numFmtId="43" fontId="0" fillId="4" borderId="6" xfId="1" applyFont="1" applyFill="1" applyBorder="1"/>
    <xf numFmtId="0" fontId="7" fillId="0" borderId="0" xfId="0" applyFont="1"/>
    <xf numFmtId="43" fontId="8" fillId="4" borderId="0" xfId="1" applyFont="1" applyFill="1"/>
    <xf numFmtId="0" fontId="0" fillId="0" borderId="0" xfId="0" applyBorder="1"/>
    <xf numFmtId="44" fontId="0" fillId="0" borderId="0" xfId="0" applyNumberFormat="1" applyBorder="1"/>
    <xf numFmtId="43" fontId="0" fillId="0" borderId="0" xfId="1" applyFont="1" applyBorder="1"/>
    <xf numFmtId="43" fontId="0" fillId="0" borderId="1" xfId="1" applyFont="1" applyBorder="1"/>
    <xf numFmtId="0" fontId="0" fillId="2" borderId="0" xfId="0" applyFill="1"/>
    <xf numFmtId="14" fontId="8" fillId="0" borderId="0" xfId="0" applyNumberFormat="1" applyFont="1"/>
    <xf numFmtId="0" fontId="8" fillId="0" borderId="0" xfId="0" applyFont="1"/>
    <xf numFmtId="4" fontId="0" fillId="0" borderId="0" xfId="0" applyNumberFormat="1"/>
    <xf numFmtId="168" fontId="0" fillId="0" borderId="0" xfId="0" applyNumberFormat="1"/>
    <xf numFmtId="168" fontId="9" fillId="0" borderId="0" xfId="0" applyNumberFormat="1" applyFont="1"/>
    <xf numFmtId="43" fontId="10" fillId="4" borderId="6" xfId="1" applyFont="1" applyFill="1" applyBorder="1"/>
    <xf numFmtId="14" fontId="8" fillId="0" borderId="0" xfId="0" applyNumberFormat="1" applyFont="1" applyFill="1"/>
    <xf numFmtId="0" fontId="8" fillId="0" borderId="0" xfId="0" applyFont="1" applyFill="1"/>
    <xf numFmtId="14" fontId="9" fillId="0" borderId="0" xfId="0" applyNumberFormat="1" applyFont="1"/>
    <xf numFmtId="0" fontId="9" fillId="0" borderId="0" xfId="0" applyFont="1"/>
    <xf numFmtId="168" fontId="8" fillId="0" borderId="0" xfId="0" applyNumberFormat="1" applyFont="1"/>
    <xf numFmtId="4" fontId="8" fillId="0" borderId="0" xfId="0" applyNumberFormat="1" applyFont="1"/>
    <xf numFmtId="0" fontId="5" fillId="2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ussvc.wisc.edu/bursar/remista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D17" sqref="D17"/>
    </sheetView>
  </sheetViews>
  <sheetFormatPr defaultRowHeight="15" x14ac:dyDescent="0.25"/>
  <sheetData>
    <row r="2" spans="2:7" ht="18.75" x14ac:dyDescent="0.3">
      <c r="B2" s="76" t="s">
        <v>51</v>
      </c>
      <c r="C2" s="8"/>
    </row>
    <row r="3" spans="2:7" x14ac:dyDescent="0.25">
      <c r="B3" s="12" t="s">
        <v>53</v>
      </c>
      <c r="C3" s="12"/>
      <c r="D3" s="12"/>
      <c r="E3" s="12"/>
      <c r="F3" s="12"/>
      <c r="G3" s="12"/>
    </row>
    <row r="5" spans="2:7" x14ac:dyDescent="0.25">
      <c r="C5" t="s">
        <v>52</v>
      </c>
    </row>
    <row r="6" spans="2:7" x14ac:dyDescent="0.25">
      <c r="C6">
        <v>1</v>
      </c>
      <c r="D6" t="s">
        <v>113</v>
      </c>
    </row>
    <row r="7" spans="2:7" x14ac:dyDescent="0.25">
      <c r="C7">
        <v>2</v>
      </c>
      <c r="D7" t="s">
        <v>131</v>
      </c>
    </row>
    <row r="9" spans="2:7" x14ac:dyDescent="0.25">
      <c r="C9" t="s">
        <v>54</v>
      </c>
    </row>
    <row r="10" spans="2:7" x14ac:dyDescent="0.25">
      <c r="C10">
        <v>1</v>
      </c>
      <c r="D10" t="s">
        <v>114</v>
      </c>
    </row>
    <row r="11" spans="2:7" x14ac:dyDescent="0.25">
      <c r="C11">
        <v>2</v>
      </c>
      <c r="D11" t="s">
        <v>115</v>
      </c>
    </row>
    <row r="12" spans="2:7" x14ac:dyDescent="0.25">
      <c r="C12">
        <v>3</v>
      </c>
      <c r="D12" t="s">
        <v>116</v>
      </c>
    </row>
    <row r="13" spans="2:7" x14ac:dyDescent="0.25">
      <c r="D13" t="s">
        <v>117</v>
      </c>
    </row>
    <row r="14" spans="2:7" x14ac:dyDescent="0.25">
      <c r="D14" t="s">
        <v>118</v>
      </c>
    </row>
    <row r="15" spans="2:7" x14ac:dyDescent="0.25">
      <c r="D15" t="s">
        <v>132</v>
      </c>
    </row>
    <row r="16" spans="2:7" x14ac:dyDescent="0.25">
      <c r="C16">
        <v>4</v>
      </c>
      <c r="D16" t="s">
        <v>119</v>
      </c>
    </row>
    <row r="17" spans="3:4" x14ac:dyDescent="0.25">
      <c r="D17" t="s">
        <v>133</v>
      </c>
    </row>
    <row r="18" spans="3:4" x14ac:dyDescent="0.25">
      <c r="D18" t="s">
        <v>120</v>
      </c>
    </row>
    <row r="19" spans="3:4" x14ac:dyDescent="0.25">
      <c r="C19">
        <v>5</v>
      </c>
      <c r="D19" t="s">
        <v>55</v>
      </c>
    </row>
    <row r="20" spans="3:4" x14ac:dyDescent="0.25">
      <c r="C20">
        <v>6</v>
      </c>
      <c r="D20" t="s">
        <v>121</v>
      </c>
    </row>
    <row r="21" spans="3:4" x14ac:dyDescent="0.25">
      <c r="C21">
        <v>7</v>
      </c>
      <c r="D21" t="s">
        <v>122</v>
      </c>
    </row>
    <row r="22" spans="3:4" x14ac:dyDescent="0.25">
      <c r="C22">
        <v>8</v>
      </c>
      <c r="D22" t="s">
        <v>123</v>
      </c>
    </row>
    <row r="23" spans="3:4" x14ac:dyDescent="0.25">
      <c r="D23" t="s">
        <v>124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workbookViewId="0">
      <selection activeCell="A16" sqref="A16"/>
    </sheetView>
  </sheetViews>
  <sheetFormatPr defaultRowHeight="15" x14ac:dyDescent="0.25"/>
  <cols>
    <col min="2" max="2" width="29.7109375" bestFit="1" customWidth="1"/>
    <col min="3" max="3" width="15.5703125" bestFit="1" customWidth="1"/>
    <col min="4" max="4" width="14.140625" bestFit="1" customWidth="1"/>
    <col min="5" max="5" width="14" customWidth="1"/>
    <col min="6" max="6" width="15.5703125" customWidth="1"/>
    <col min="7" max="7" width="18.7109375" customWidth="1"/>
    <col min="8" max="8" width="15.5703125" bestFit="1" customWidth="1"/>
    <col min="9" max="9" width="14.140625" bestFit="1" customWidth="1"/>
    <col min="11" max="11" width="10.5703125" bestFit="1" customWidth="1"/>
  </cols>
  <sheetData>
    <row r="1" spans="1:9" x14ac:dyDescent="0.25">
      <c r="A1" s="32"/>
      <c r="B1" s="98" t="s">
        <v>48</v>
      </c>
      <c r="C1" s="98"/>
      <c r="D1" s="98"/>
      <c r="E1" s="33"/>
      <c r="F1" s="33"/>
      <c r="G1" s="98" t="s">
        <v>49</v>
      </c>
      <c r="H1" s="98"/>
      <c r="I1" s="99"/>
    </row>
    <row r="2" spans="1:9" x14ac:dyDescent="0.25">
      <c r="A2" s="26" t="s">
        <v>30</v>
      </c>
      <c r="B2" s="13" t="s">
        <v>25</v>
      </c>
      <c r="C2" s="13" t="s">
        <v>22</v>
      </c>
      <c r="D2" s="13" t="s">
        <v>29</v>
      </c>
      <c r="F2" s="13" t="s">
        <v>30</v>
      </c>
      <c r="G2" s="13" t="s">
        <v>25</v>
      </c>
      <c r="H2" s="13" t="s">
        <v>22</v>
      </c>
      <c r="I2" s="27" t="s">
        <v>29</v>
      </c>
    </row>
    <row r="3" spans="1:9" x14ac:dyDescent="0.25">
      <c r="A3" s="24" t="s">
        <v>31</v>
      </c>
      <c r="B3" t="s">
        <v>17</v>
      </c>
      <c r="C3" t="s">
        <v>24</v>
      </c>
      <c r="D3" s="73">
        <v>36700</v>
      </c>
      <c r="F3" t="s">
        <v>33</v>
      </c>
      <c r="G3" t="s">
        <v>17</v>
      </c>
      <c r="H3" t="s">
        <v>24</v>
      </c>
      <c r="I3" s="88">
        <v>56000.04</v>
      </c>
    </row>
    <row r="4" spans="1:9" x14ac:dyDescent="0.25">
      <c r="A4" s="24" t="s">
        <v>32</v>
      </c>
      <c r="B4" t="s">
        <v>19</v>
      </c>
      <c r="C4" t="s">
        <v>23</v>
      </c>
      <c r="D4" s="73">
        <v>36700</v>
      </c>
      <c r="F4" t="s">
        <v>34</v>
      </c>
      <c r="G4" t="s">
        <v>19</v>
      </c>
      <c r="H4" t="s">
        <v>23</v>
      </c>
      <c r="I4" s="75">
        <f>44854</f>
        <v>44854</v>
      </c>
    </row>
    <row r="5" spans="1:9" x14ac:dyDescent="0.25">
      <c r="A5" s="24" t="s">
        <v>32</v>
      </c>
      <c r="B5" t="s">
        <v>20</v>
      </c>
      <c r="C5" t="s">
        <v>23</v>
      </c>
      <c r="D5" s="73">
        <v>36700</v>
      </c>
      <c r="F5" t="s">
        <v>34</v>
      </c>
      <c r="G5" t="s">
        <v>20</v>
      </c>
      <c r="H5" t="s">
        <v>23</v>
      </c>
      <c r="I5" s="75">
        <v>44854</v>
      </c>
    </row>
    <row r="6" spans="1:9" x14ac:dyDescent="0.25">
      <c r="A6" s="24" t="s">
        <v>11</v>
      </c>
      <c r="B6" t="s">
        <v>18</v>
      </c>
      <c r="C6" s="28">
        <v>1222</v>
      </c>
      <c r="D6" s="77">
        <v>36700</v>
      </c>
      <c r="I6" s="25"/>
    </row>
    <row r="7" spans="1:9" x14ac:dyDescent="0.25">
      <c r="A7" s="29" t="s">
        <v>44</v>
      </c>
      <c r="B7" s="30" t="s">
        <v>45</v>
      </c>
      <c r="C7" s="31">
        <v>1222</v>
      </c>
      <c r="D7" s="74">
        <v>37245</v>
      </c>
      <c r="E7" s="30"/>
      <c r="F7" s="30"/>
      <c r="G7" s="30"/>
      <c r="H7" s="30"/>
      <c r="I7" s="34"/>
    </row>
    <row r="9" spans="1:9" x14ac:dyDescent="0.25">
      <c r="B9" s="14" t="s">
        <v>21</v>
      </c>
      <c r="C9" s="14"/>
    </row>
    <row r="11" spans="1:9" x14ac:dyDescent="0.25">
      <c r="B11" t="s">
        <v>27</v>
      </c>
    </row>
    <row r="12" spans="1:9" x14ac:dyDescent="0.25">
      <c r="B12" t="s">
        <v>28</v>
      </c>
    </row>
    <row r="13" spans="1:9" x14ac:dyDescent="0.25">
      <c r="B13" t="s">
        <v>35</v>
      </c>
    </row>
    <row r="15" spans="1:9" x14ac:dyDescent="0.25">
      <c r="A15" s="96" t="s">
        <v>134</v>
      </c>
      <c r="B15" s="96"/>
      <c r="C15" s="96"/>
      <c r="D15" s="96"/>
      <c r="E15" s="96"/>
      <c r="F15" s="96"/>
      <c r="G15" s="96"/>
      <c r="H15" s="96"/>
    </row>
    <row r="16" spans="1:9" ht="15.75" thickBot="1" x14ac:dyDescent="0.3">
      <c r="A16" s="35"/>
      <c r="B16" s="36"/>
      <c r="C16" s="36"/>
      <c r="D16" s="36"/>
      <c r="E16" s="36"/>
      <c r="F16" s="36"/>
      <c r="G16" s="36"/>
      <c r="H16" s="37"/>
    </row>
    <row r="17" spans="1:8" x14ac:dyDescent="0.25">
      <c r="A17" s="41"/>
      <c r="B17" s="42"/>
      <c r="C17" s="42"/>
      <c r="D17" s="42" t="s">
        <v>36</v>
      </c>
      <c r="E17" s="42"/>
      <c r="F17" s="42"/>
      <c r="G17" s="42"/>
      <c r="H17" s="43"/>
    </row>
    <row r="18" spans="1:8" x14ac:dyDescent="0.25">
      <c r="A18" s="44" t="s">
        <v>46</v>
      </c>
      <c r="B18" s="45"/>
      <c r="C18" s="45" t="s">
        <v>38</v>
      </c>
      <c r="D18" s="45">
        <v>23</v>
      </c>
      <c r="E18" s="45">
        <v>22</v>
      </c>
      <c r="F18" s="45">
        <v>21</v>
      </c>
      <c r="G18" s="45">
        <v>22</v>
      </c>
      <c r="H18" s="46">
        <v>11</v>
      </c>
    </row>
    <row r="19" spans="1:8" x14ac:dyDescent="0.25">
      <c r="A19" s="44" t="s">
        <v>30</v>
      </c>
      <c r="B19" s="47" t="s">
        <v>25</v>
      </c>
      <c r="C19" s="47" t="s">
        <v>22</v>
      </c>
      <c r="D19" s="47" t="s">
        <v>0</v>
      </c>
      <c r="E19" s="47" t="s">
        <v>1</v>
      </c>
      <c r="F19" s="47" t="s">
        <v>2</v>
      </c>
      <c r="G19" s="47" t="s">
        <v>6</v>
      </c>
      <c r="H19" s="48" t="s">
        <v>7</v>
      </c>
    </row>
    <row r="20" spans="1:8" x14ac:dyDescent="0.25">
      <c r="A20" s="49" t="s">
        <v>31</v>
      </c>
      <c r="B20" s="45" t="s">
        <v>17</v>
      </c>
      <c r="C20" s="45" t="s">
        <v>24</v>
      </c>
      <c r="D20" s="50">
        <f>($D$3/195)*D$53</f>
        <v>4328.7179487179483</v>
      </c>
      <c r="E20" s="50">
        <f>($D$3/195)*E$53</f>
        <v>4140.5128205128203</v>
      </c>
      <c r="F20" s="50">
        <f>($D$3/195)*F$53</f>
        <v>3952.3076923076924</v>
      </c>
      <c r="G20" s="50">
        <f>($D$3/195)*G$53</f>
        <v>4140.5128205128203</v>
      </c>
      <c r="H20" s="51">
        <f>($D$3/195)*H$53</f>
        <v>2070.2564102564102</v>
      </c>
    </row>
    <row r="21" spans="1:8" x14ac:dyDescent="0.25">
      <c r="A21" s="49" t="s">
        <v>32</v>
      </c>
      <c r="B21" s="45" t="s">
        <v>19</v>
      </c>
      <c r="C21" s="45" t="s">
        <v>23</v>
      </c>
      <c r="D21" s="50">
        <f>($D$4/195)*D$53</f>
        <v>4328.7179487179483</v>
      </c>
      <c r="E21" s="50">
        <f>($D$4/195)*E$53</f>
        <v>4140.5128205128203</v>
      </c>
      <c r="F21" s="50">
        <f>($D$4/195)*F$53</f>
        <v>3952.3076923076924</v>
      </c>
      <c r="G21" s="50">
        <f>($D$4/195)*G$53</f>
        <v>4140.5128205128203</v>
      </c>
      <c r="H21" s="51">
        <f>($D$4/195)*H$53</f>
        <v>2070.2564102564102</v>
      </c>
    </row>
    <row r="22" spans="1:8" x14ac:dyDescent="0.25">
      <c r="A22" s="49" t="s">
        <v>32</v>
      </c>
      <c r="B22" s="45" t="s">
        <v>20</v>
      </c>
      <c r="C22" s="45" t="s">
        <v>23</v>
      </c>
      <c r="D22" s="50">
        <f>($D$5/195)*D$53</f>
        <v>4328.7179487179483</v>
      </c>
      <c r="E22" s="50">
        <f>($D$5/195)*E$53</f>
        <v>4140.5128205128203</v>
      </c>
      <c r="F22" s="50">
        <f>($D$5/195)*F$53</f>
        <v>3952.3076923076924</v>
      </c>
      <c r="G22" s="50">
        <f>($D$5/195)*G$53</f>
        <v>4140.5128205128203</v>
      </c>
      <c r="H22" s="51">
        <f>($D$5/195)*H$53</f>
        <v>2070.2564102564102</v>
      </c>
    </row>
    <row r="23" spans="1:8" x14ac:dyDescent="0.25">
      <c r="A23" s="49" t="s">
        <v>11</v>
      </c>
      <c r="B23" s="45" t="s">
        <v>18</v>
      </c>
      <c r="C23" s="52">
        <v>1222</v>
      </c>
      <c r="D23" s="50">
        <f>($D$6/195)*D$53</f>
        <v>4328.7179487179483</v>
      </c>
      <c r="E23" s="50">
        <f>($D$6/195)*E$53</f>
        <v>4140.5128205128203</v>
      </c>
      <c r="F23" s="50">
        <f>($D$6/195)*F$53</f>
        <v>3952.3076923076924</v>
      </c>
      <c r="G23" s="50">
        <f>($D$6/195)*G$53</f>
        <v>4140.5128205128203</v>
      </c>
      <c r="H23" s="51">
        <f>($D$6/195)*H$53</f>
        <v>2070.2564102564102</v>
      </c>
    </row>
    <row r="24" spans="1:8" x14ac:dyDescent="0.25">
      <c r="A24" s="49" t="s">
        <v>44</v>
      </c>
      <c r="B24" s="45" t="s">
        <v>45</v>
      </c>
      <c r="C24" s="52">
        <v>1222</v>
      </c>
      <c r="D24" s="50">
        <f>($D$7/195)*D$53</f>
        <v>4393</v>
      </c>
      <c r="E24" s="50">
        <f>($D$7/195)*E$53</f>
        <v>4202</v>
      </c>
      <c r="F24" s="50">
        <f>($D$7/195)*F$53</f>
        <v>4011</v>
      </c>
      <c r="G24" s="50">
        <f>($D$7/195)*G$53</f>
        <v>4202</v>
      </c>
      <c r="H24" s="51">
        <f>($D$7/195)*H$53</f>
        <v>2101</v>
      </c>
    </row>
    <row r="25" spans="1:8" x14ac:dyDescent="0.25">
      <c r="A25" s="49"/>
      <c r="B25" s="45"/>
      <c r="C25" s="45"/>
      <c r="D25" s="45"/>
      <c r="E25" s="45"/>
      <c r="F25" s="45"/>
      <c r="G25" s="45"/>
      <c r="H25" s="46"/>
    </row>
    <row r="26" spans="1:8" x14ac:dyDescent="0.25">
      <c r="A26" s="44" t="s">
        <v>16</v>
      </c>
      <c r="B26" s="45"/>
      <c r="C26" s="45" t="s">
        <v>38</v>
      </c>
      <c r="D26" s="45"/>
      <c r="E26" s="45"/>
      <c r="F26" s="45"/>
      <c r="G26" s="45"/>
      <c r="H26" s="46"/>
    </row>
    <row r="27" spans="1:8" x14ac:dyDescent="0.25">
      <c r="A27" s="44" t="s">
        <v>30</v>
      </c>
      <c r="B27" s="47" t="s">
        <v>25</v>
      </c>
      <c r="C27" s="47" t="s">
        <v>22</v>
      </c>
      <c r="D27" s="47" t="s">
        <v>0</v>
      </c>
      <c r="E27" s="47" t="s">
        <v>1</v>
      </c>
      <c r="F27" s="47" t="s">
        <v>2</v>
      </c>
      <c r="G27" s="47" t="s">
        <v>6</v>
      </c>
      <c r="H27" s="48" t="s">
        <v>7</v>
      </c>
    </row>
    <row r="28" spans="1:8" x14ac:dyDescent="0.25">
      <c r="A28" s="49" t="s">
        <v>33</v>
      </c>
      <c r="B28" s="45" t="s">
        <v>17</v>
      </c>
      <c r="C28" s="45" t="s">
        <v>24</v>
      </c>
      <c r="D28" s="53">
        <f>$I$3/12</f>
        <v>4666.67</v>
      </c>
      <c r="E28" s="53">
        <f t="shared" ref="E28:G28" si="0">$I$3/12</f>
        <v>4666.67</v>
      </c>
      <c r="F28" s="53">
        <f t="shared" si="0"/>
        <v>4666.67</v>
      </c>
      <c r="G28" s="53">
        <f t="shared" si="0"/>
        <v>4666.67</v>
      </c>
      <c r="H28" s="54">
        <f>$I$3/12/2</f>
        <v>2333.335</v>
      </c>
    </row>
    <row r="29" spans="1:8" x14ac:dyDescent="0.25">
      <c r="A29" s="49" t="s">
        <v>34</v>
      </c>
      <c r="B29" s="45" t="s">
        <v>19</v>
      </c>
      <c r="C29" s="45" t="s">
        <v>23</v>
      </c>
      <c r="D29" s="53">
        <f>$I$4/12</f>
        <v>3737.8333333333335</v>
      </c>
      <c r="E29" s="53">
        <f t="shared" ref="E29:G29" si="1">$I$4/12</f>
        <v>3737.8333333333335</v>
      </c>
      <c r="F29" s="53">
        <f t="shared" si="1"/>
        <v>3737.8333333333335</v>
      </c>
      <c r="G29" s="53">
        <f t="shared" si="1"/>
        <v>3737.8333333333335</v>
      </c>
      <c r="H29" s="54">
        <f>$I$4/12/2</f>
        <v>1868.9166666666667</v>
      </c>
    </row>
    <row r="30" spans="1:8" x14ac:dyDescent="0.25">
      <c r="A30" s="49" t="s">
        <v>34</v>
      </c>
      <c r="B30" s="45" t="s">
        <v>20</v>
      </c>
      <c r="C30" s="45" t="s">
        <v>23</v>
      </c>
      <c r="D30" s="53">
        <f>$I$5/12/2</f>
        <v>1868.9166666666667</v>
      </c>
      <c r="E30" s="53">
        <f t="shared" ref="E30:G30" si="2">$I$5/12</f>
        <v>3737.8333333333335</v>
      </c>
      <c r="F30" s="53">
        <f t="shared" si="2"/>
        <v>3737.8333333333335</v>
      </c>
      <c r="G30" s="53">
        <f t="shared" si="2"/>
        <v>3737.8333333333335</v>
      </c>
      <c r="H30" s="54">
        <f>$I$5/12/2</f>
        <v>1868.9166666666667</v>
      </c>
    </row>
    <row r="31" spans="1:8" x14ac:dyDescent="0.25">
      <c r="A31" s="49"/>
      <c r="B31" s="45"/>
      <c r="C31" s="45"/>
      <c r="D31" s="45"/>
      <c r="E31" s="45"/>
      <c r="F31" s="45"/>
      <c r="G31" s="45"/>
      <c r="H31" s="46"/>
    </row>
    <row r="32" spans="1:8" x14ac:dyDescent="0.25">
      <c r="A32" s="55"/>
      <c r="B32" s="56"/>
      <c r="C32" s="56"/>
      <c r="D32" s="56"/>
      <c r="E32" s="56"/>
      <c r="F32" s="56"/>
      <c r="G32" s="56"/>
      <c r="H32" s="57"/>
    </row>
    <row r="33" spans="1:8" x14ac:dyDescent="0.25">
      <c r="A33" s="49"/>
      <c r="B33" s="45"/>
      <c r="C33" s="45"/>
      <c r="D33" s="45" t="s">
        <v>36</v>
      </c>
      <c r="E33" s="45"/>
      <c r="F33" s="45"/>
      <c r="G33" s="45"/>
      <c r="H33" s="46"/>
    </row>
    <row r="34" spans="1:8" x14ac:dyDescent="0.25">
      <c r="A34" s="44" t="s">
        <v>46</v>
      </c>
      <c r="B34" s="45"/>
      <c r="C34" s="45" t="s">
        <v>39</v>
      </c>
      <c r="D34" s="45">
        <v>11</v>
      </c>
      <c r="E34" s="45">
        <v>21</v>
      </c>
      <c r="F34" s="45">
        <v>22</v>
      </c>
      <c r="G34" s="45">
        <v>22</v>
      </c>
      <c r="H34" s="46">
        <v>20</v>
      </c>
    </row>
    <row r="35" spans="1:8" x14ac:dyDescent="0.25">
      <c r="A35" s="44" t="s">
        <v>30</v>
      </c>
      <c r="B35" s="47" t="s">
        <v>25</v>
      </c>
      <c r="C35" s="47" t="s">
        <v>22</v>
      </c>
      <c r="D35" s="47" t="s">
        <v>37</v>
      </c>
      <c r="E35" s="47" t="s">
        <v>40</v>
      </c>
      <c r="F35" s="47" t="s">
        <v>41</v>
      </c>
      <c r="G35" s="47" t="s">
        <v>42</v>
      </c>
      <c r="H35" s="48" t="s">
        <v>43</v>
      </c>
    </row>
    <row r="36" spans="1:8" x14ac:dyDescent="0.25">
      <c r="A36" s="49" t="s">
        <v>31</v>
      </c>
      <c r="B36" s="45" t="s">
        <v>17</v>
      </c>
      <c r="C36" s="45" t="s">
        <v>24</v>
      </c>
      <c r="D36" s="50">
        <f>($D$3/195)*D$69</f>
        <v>2070.2564102564102</v>
      </c>
      <c r="E36" s="50">
        <f>($D$3/195)*E$69</f>
        <v>3952.3076923076924</v>
      </c>
      <c r="F36" s="50">
        <f>($D$3/195)*F$69</f>
        <v>4140.5128205128203</v>
      </c>
      <c r="G36" s="50">
        <f>($D$3/195)*G$69</f>
        <v>4140.5128205128203</v>
      </c>
      <c r="H36" s="51">
        <f>($D$3/195)*H$69</f>
        <v>3764.102564102564</v>
      </c>
    </row>
    <row r="37" spans="1:8" x14ac:dyDescent="0.25">
      <c r="A37" s="49" t="s">
        <v>32</v>
      </c>
      <c r="B37" s="45" t="s">
        <v>19</v>
      </c>
      <c r="C37" s="45" t="s">
        <v>23</v>
      </c>
      <c r="D37" s="50">
        <f>($D$4/195)*D$69</f>
        <v>2070.2564102564102</v>
      </c>
      <c r="E37" s="50">
        <f>($D$4/195)*E$69</f>
        <v>3952.3076923076924</v>
      </c>
      <c r="F37" s="50">
        <f>($D$4/195)*F$69</f>
        <v>4140.5128205128203</v>
      </c>
      <c r="G37" s="50">
        <f>($D$4/195)*G$69</f>
        <v>4140.5128205128203</v>
      </c>
      <c r="H37" s="51">
        <f>($D$4/195)*H$69</f>
        <v>3764.102564102564</v>
      </c>
    </row>
    <row r="38" spans="1:8" x14ac:dyDescent="0.25">
      <c r="A38" s="49" t="s">
        <v>32</v>
      </c>
      <c r="B38" s="45" t="s">
        <v>20</v>
      </c>
      <c r="C38" s="45" t="s">
        <v>23</v>
      </c>
      <c r="D38" s="50">
        <f>($D$5/195)*D$69</f>
        <v>2070.2564102564102</v>
      </c>
      <c r="E38" s="50">
        <f>($D$5/195)*E$69</f>
        <v>3952.3076923076924</v>
      </c>
      <c r="F38" s="50">
        <f>($D$5/195)*F$69</f>
        <v>4140.5128205128203</v>
      </c>
      <c r="G38" s="50">
        <f>($D$5/195)*G$69</f>
        <v>4140.5128205128203</v>
      </c>
      <c r="H38" s="51">
        <f>($D$5/195)*H$69</f>
        <v>3764.102564102564</v>
      </c>
    </row>
    <row r="39" spans="1:8" x14ac:dyDescent="0.25">
      <c r="A39" s="49" t="s">
        <v>11</v>
      </c>
      <c r="B39" s="45" t="s">
        <v>18</v>
      </c>
      <c r="C39" s="52">
        <v>1222</v>
      </c>
      <c r="D39" s="50">
        <f>($D$6/195)*D$69</f>
        <v>2070.2564102564102</v>
      </c>
      <c r="E39" s="50">
        <f>($D$6/195)*E$69</f>
        <v>3952.3076923076924</v>
      </c>
      <c r="F39" s="50">
        <f>($D$6/195)*F$69</f>
        <v>4140.5128205128203</v>
      </c>
      <c r="G39" s="50">
        <f>($D$6/195)*G$69</f>
        <v>4140.5128205128203</v>
      </c>
      <c r="H39" s="51">
        <f>($D$6/195)*H$69</f>
        <v>3764.102564102564</v>
      </c>
    </row>
    <row r="40" spans="1:8" x14ac:dyDescent="0.25">
      <c r="A40" s="58" t="s">
        <v>44</v>
      </c>
      <c r="B40" s="59" t="s">
        <v>45</v>
      </c>
      <c r="C40" s="60">
        <v>1222</v>
      </c>
      <c r="D40" s="61">
        <f>($D$7/195)*D$69</f>
        <v>2101</v>
      </c>
      <c r="E40" s="61">
        <f>($D$7/195)*E$69</f>
        <v>4011</v>
      </c>
      <c r="F40" s="61">
        <f>($D$7/195)*F$69</f>
        <v>4202</v>
      </c>
      <c r="G40" s="61">
        <f>($D$7/195)*G$69</f>
        <v>4202</v>
      </c>
      <c r="H40" s="62">
        <f>($D$7/195)*H$69</f>
        <v>3820</v>
      </c>
    </row>
    <row r="41" spans="1:8" x14ac:dyDescent="0.25">
      <c r="A41" s="49"/>
      <c r="B41" s="45"/>
      <c r="C41" s="45"/>
      <c r="D41" s="45"/>
      <c r="E41" s="45"/>
      <c r="F41" s="45"/>
      <c r="G41" s="45"/>
      <c r="H41" s="46"/>
    </row>
    <row r="42" spans="1:8" x14ac:dyDescent="0.25">
      <c r="A42" s="44" t="s">
        <v>16</v>
      </c>
      <c r="B42" s="45"/>
      <c r="C42" s="45" t="s">
        <v>39</v>
      </c>
      <c r="D42" s="45"/>
      <c r="E42" s="45"/>
      <c r="F42" s="45"/>
      <c r="G42" s="45"/>
      <c r="H42" s="46"/>
    </row>
    <row r="43" spans="1:8" x14ac:dyDescent="0.25">
      <c r="A43" s="44" t="s">
        <v>30</v>
      </c>
      <c r="B43" s="47" t="s">
        <v>25</v>
      </c>
      <c r="C43" s="47" t="s">
        <v>22</v>
      </c>
      <c r="D43" s="47" t="s">
        <v>37</v>
      </c>
      <c r="E43" s="47" t="s">
        <v>40</v>
      </c>
      <c r="F43" s="47" t="s">
        <v>41</v>
      </c>
      <c r="G43" s="47" t="s">
        <v>42</v>
      </c>
      <c r="H43" s="48" t="s">
        <v>43</v>
      </c>
    </row>
    <row r="44" spans="1:8" x14ac:dyDescent="0.25">
      <c r="A44" s="49" t="s">
        <v>33</v>
      </c>
      <c r="B44" s="45" t="s">
        <v>17</v>
      </c>
      <c r="C44" s="45" t="s">
        <v>24</v>
      </c>
      <c r="D44" s="53">
        <f>$I$3/12/2</f>
        <v>2333.335</v>
      </c>
      <c r="E44" s="53">
        <f>$I$3/12</f>
        <v>4666.67</v>
      </c>
      <c r="F44" s="53">
        <f t="shared" ref="F44:H44" si="3">$I$3/12</f>
        <v>4666.67</v>
      </c>
      <c r="G44" s="53">
        <f t="shared" si="3"/>
        <v>4666.67</v>
      </c>
      <c r="H44" s="54">
        <f t="shared" si="3"/>
        <v>4666.67</v>
      </c>
    </row>
    <row r="45" spans="1:8" x14ac:dyDescent="0.25">
      <c r="A45" s="49" t="s">
        <v>34</v>
      </c>
      <c r="B45" s="45" t="s">
        <v>19</v>
      </c>
      <c r="C45" s="45" t="s">
        <v>23</v>
      </c>
      <c r="D45" s="53">
        <f>$I$4/12/2</f>
        <v>1868.9166666666667</v>
      </c>
      <c r="E45" s="53">
        <f>$I$4/12</f>
        <v>3737.8333333333335</v>
      </c>
      <c r="F45" s="53">
        <f t="shared" ref="F45:H45" si="4">$I$4/12</f>
        <v>3737.8333333333335</v>
      </c>
      <c r="G45" s="53">
        <f t="shared" si="4"/>
        <v>3737.8333333333335</v>
      </c>
      <c r="H45" s="54">
        <f t="shared" si="4"/>
        <v>3737.8333333333335</v>
      </c>
    </row>
    <row r="46" spans="1:8" x14ac:dyDescent="0.25">
      <c r="A46" s="58" t="s">
        <v>34</v>
      </c>
      <c r="B46" s="59" t="s">
        <v>20</v>
      </c>
      <c r="C46" s="59" t="s">
        <v>23</v>
      </c>
      <c r="D46" s="63">
        <f>$I$5/12/2</f>
        <v>1868.9166666666667</v>
      </c>
      <c r="E46" s="63">
        <f>$I$5/12</f>
        <v>3737.8333333333335</v>
      </c>
      <c r="F46" s="63">
        <f t="shared" ref="F46:H46" si="5">$I$5/12</f>
        <v>3737.8333333333335</v>
      </c>
      <c r="G46" s="63">
        <f t="shared" si="5"/>
        <v>3737.8333333333335</v>
      </c>
      <c r="H46" s="64">
        <f t="shared" si="5"/>
        <v>3737.8333333333335</v>
      </c>
    </row>
    <row r="47" spans="1:8" x14ac:dyDescent="0.25">
      <c r="A47" s="49"/>
      <c r="B47" s="45"/>
      <c r="C47" s="45"/>
      <c r="D47" s="53"/>
      <c r="E47" s="53"/>
      <c r="F47" s="53"/>
      <c r="G47" s="53"/>
      <c r="H47" s="54"/>
    </row>
    <row r="48" spans="1:8" x14ac:dyDescent="0.25">
      <c r="A48" s="49"/>
      <c r="B48" s="45"/>
      <c r="C48" s="45"/>
      <c r="D48" s="53"/>
      <c r="E48" s="53"/>
      <c r="F48" s="53"/>
      <c r="G48" s="53"/>
      <c r="H48" s="54"/>
    </row>
    <row r="49" spans="1:11" x14ac:dyDescent="0.25">
      <c r="A49" s="49"/>
      <c r="B49" s="45"/>
      <c r="C49" s="45"/>
      <c r="D49" s="53"/>
      <c r="E49" s="53"/>
      <c r="F49" s="53"/>
      <c r="G49" s="53"/>
      <c r="H49" s="54"/>
    </row>
    <row r="50" spans="1:11" x14ac:dyDescent="0.25">
      <c r="A50" s="95" t="s">
        <v>50</v>
      </c>
      <c r="B50" s="96"/>
      <c r="C50" s="96"/>
      <c r="D50" s="96"/>
      <c r="E50" s="96"/>
      <c r="F50" s="96"/>
      <c r="G50" s="96"/>
      <c r="H50" s="97"/>
    </row>
    <row r="51" spans="1:11" x14ac:dyDescent="0.25">
      <c r="A51" s="55"/>
      <c r="B51" s="56"/>
      <c r="C51" s="56"/>
      <c r="D51" s="56"/>
      <c r="E51" s="56"/>
      <c r="F51" s="56"/>
      <c r="G51" s="56"/>
      <c r="H51" s="57"/>
    </row>
    <row r="52" spans="1:11" x14ac:dyDescent="0.25">
      <c r="A52" s="49"/>
      <c r="B52" s="45"/>
      <c r="C52" s="45"/>
      <c r="D52" s="45" t="s">
        <v>36</v>
      </c>
      <c r="E52" s="45"/>
      <c r="F52" s="45"/>
      <c r="G52" s="45"/>
      <c r="H52" s="46"/>
    </row>
    <row r="53" spans="1:11" x14ac:dyDescent="0.25">
      <c r="A53" s="44" t="s">
        <v>46</v>
      </c>
      <c r="B53" s="45"/>
      <c r="C53" s="45" t="s">
        <v>38</v>
      </c>
      <c r="D53" s="45">
        <v>23</v>
      </c>
      <c r="E53" s="45">
        <v>22</v>
      </c>
      <c r="F53" s="45">
        <v>21</v>
      </c>
      <c r="G53" s="45">
        <v>22</v>
      </c>
      <c r="H53" s="46">
        <v>11</v>
      </c>
    </row>
    <row r="54" spans="1:11" x14ac:dyDescent="0.25">
      <c r="A54" s="44" t="s">
        <v>30</v>
      </c>
      <c r="B54" s="47" t="s">
        <v>25</v>
      </c>
      <c r="C54" s="47" t="s">
        <v>22</v>
      </c>
      <c r="D54" s="47" t="s">
        <v>0</v>
      </c>
      <c r="E54" s="47" t="s">
        <v>1</v>
      </c>
      <c r="F54" s="47" t="s">
        <v>2</v>
      </c>
      <c r="G54" s="47" t="s">
        <v>6</v>
      </c>
      <c r="H54" s="48" t="s">
        <v>7</v>
      </c>
      <c r="I54" s="13"/>
      <c r="J54" s="13"/>
    </row>
    <row r="55" spans="1:11" x14ac:dyDescent="0.25">
      <c r="A55" s="49" t="s">
        <v>31</v>
      </c>
      <c r="B55" s="45" t="s">
        <v>17</v>
      </c>
      <c r="C55" s="45" t="s">
        <v>24</v>
      </c>
      <c r="D55" s="50">
        <f>SUM($D20:D20)</f>
        <v>4328.7179487179483</v>
      </c>
      <c r="E55" s="50">
        <f>SUM($D20:E20)</f>
        <v>8469.2307692307695</v>
      </c>
      <c r="F55" s="50">
        <f>SUM($D20:F20)</f>
        <v>12421.538461538461</v>
      </c>
      <c r="G55" s="50">
        <f>SUM($D20:G20)</f>
        <v>16562.051282051281</v>
      </c>
      <c r="H55" s="51">
        <f>SUM($D20:H20)</f>
        <v>18632.307692307691</v>
      </c>
    </row>
    <row r="56" spans="1:11" x14ac:dyDescent="0.25">
      <c r="A56" s="49" t="s">
        <v>32</v>
      </c>
      <c r="B56" s="45" t="s">
        <v>19</v>
      </c>
      <c r="C56" s="45" t="s">
        <v>23</v>
      </c>
      <c r="D56" s="50">
        <f>SUM($D21:D21)</f>
        <v>4328.7179487179483</v>
      </c>
      <c r="E56" s="50">
        <f>SUM($D21:E21)</f>
        <v>8469.2307692307695</v>
      </c>
      <c r="F56" s="50">
        <f>SUM($D21:F21)</f>
        <v>12421.538461538461</v>
      </c>
      <c r="G56" s="50">
        <f>SUM($D21:G21)</f>
        <v>16562.051282051281</v>
      </c>
      <c r="H56" s="51">
        <f>SUM($D21:H21)</f>
        <v>18632.307692307691</v>
      </c>
    </row>
    <row r="57" spans="1:11" x14ac:dyDescent="0.25">
      <c r="A57" s="49" t="s">
        <v>32</v>
      </c>
      <c r="B57" s="45" t="s">
        <v>20</v>
      </c>
      <c r="C57" s="45" t="s">
        <v>23</v>
      </c>
      <c r="D57" s="50">
        <f>SUM($D22:D22)</f>
        <v>4328.7179487179483</v>
      </c>
      <c r="E57" s="50">
        <f>SUM($D22:E22)</f>
        <v>8469.2307692307695</v>
      </c>
      <c r="F57" s="50">
        <f>SUM($D22:F22)</f>
        <v>12421.538461538461</v>
      </c>
      <c r="G57" s="50">
        <f>SUM($D22:G22)</f>
        <v>16562.051282051281</v>
      </c>
      <c r="H57" s="51">
        <f>SUM($D22:H22)</f>
        <v>18632.307692307691</v>
      </c>
      <c r="K57" s="7"/>
    </row>
    <row r="58" spans="1:11" x14ac:dyDescent="0.25">
      <c r="A58" s="49" t="s">
        <v>11</v>
      </c>
      <c r="B58" s="45" t="s">
        <v>18</v>
      </c>
      <c r="C58" s="52">
        <v>1222</v>
      </c>
      <c r="D58" s="50">
        <f>SUM($D23:D23)</f>
        <v>4328.7179487179483</v>
      </c>
      <c r="E58" s="50">
        <f>SUM($D23:E23)</f>
        <v>8469.2307692307695</v>
      </c>
      <c r="F58" s="50">
        <f>SUM($D23:F23)</f>
        <v>12421.538461538461</v>
      </c>
      <c r="G58" s="50">
        <f>SUM($D23:G23)</f>
        <v>16562.051282051281</v>
      </c>
      <c r="H58" s="51">
        <f>SUM($D23:H23)</f>
        <v>18632.307692307691</v>
      </c>
      <c r="K58" s="40"/>
    </row>
    <row r="59" spans="1:11" x14ac:dyDescent="0.25">
      <c r="A59" s="49" t="s">
        <v>44</v>
      </c>
      <c r="B59" s="45" t="s">
        <v>45</v>
      </c>
      <c r="C59" s="52">
        <v>1222</v>
      </c>
      <c r="D59" s="50">
        <f>SUM($D24:D24)</f>
        <v>4393</v>
      </c>
      <c r="E59" s="50">
        <f>SUM($D24:E24)</f>
        <v>8595</v>
      </c>
      <c r="F59" s="50">
        <f>SUM($D24:F24)</f>
        <v>12606</v>
      </c>
      <c r="G59" s="50">
        <f>SUM($D24:G24)</f>
        <v>16808</v>
      </c>
      <c r="H59" s="51">
        <f>SUM($D24:H24)</f>
        <v>18909</v>
      </c>
      <c r="J59" s="39"/>
    </row>
    <row r="60" spans="1:11" x14ac:dyDescent="0.25">
      <c r="A60" s="49"/>
      <c r="B60" s="45"/>
      <c r="C60" s="45"/>
      <c r="D60" s="45"/>
      <c r="E60" s="45"/>
      <c r="F60" s="45"/>
      <c r="G60" s="45"/>
      <c r="H60" s="46"/>
    </row>
    <row r="61" spans="1:11" x14ac:dyDescent="0.25">
      <c r="A61" s="44" t="s">
        <v>16</v>
      </c>
      <c r="B61" s="45"/>
      <c r="C61" s="45" t="s">
        <v>38</v>
      </c>
      <c r="D61" s="45"/>
      <c r="E61" s="45"/>
      <c r="F61" s="45"/>
      <c r="G61" s="45"/>
      <c r="H61" s="46"/>
    </row>
    <row r="62" spans="1:11" x14ac:dyDescent="0.25">
      <c r="A62" s="44" t="s">
        <v>30</v>
      </c>
      <c r="B62" s="47" t="s">
        <v>25</v>
      </c>
      <c r="C62" s="47" t="s">
        <v>22</v>
      </c>
      <c r="D62" s="47" t="s">
        <v>0</v>
      </c>
      <c r="E62" s="47" t="s">
        <v>1</v>
      </c>
      <c r="F62" s="47" t="s">
        <v>2</v>
      </c>
      <c r="G62" s="47" t="s">
        <v>6</v>
      </c>
      <c r="H62" s="48" t="s">
        <v>7</v>
      </c>
      <c r="I62" s="13"/>
    </row>
    <row r="63" spans="1:11" x14ac:dyDescent="0.25">
      <c r="A63" s="49" t="s">
        <v>33</v>
      </c>
      <c r="B63" s="45" t="s">
        <v>17</v>
      </c>
      <c r="C63" s="45" t="s">
        <v>24</v>
      </c>
      <c r="D63" s="53">
        <f>SUM($D28:D28)</f>
        <v>4666.67</v>
      </c>
      <c r="E63" s="53">
        <f>SUM($D28:E28)</f>
        <v>9333.34</v>
      </c>
      <c r="F63" s="53">
        <f>SUM($D28:F28)</f>
        <v>14000.01</v>
      </c>
      <c r="G63" s="53">
        <f>SUM($D28:G28)</f>
        <v>18666.68</v>
      </c>
      <c r="H63" s="54">
        <f>SUM($D28:H28)</f>
        <v>21000.014999999999</v>
      </c>
    </row>
    <row r="64" spans="1:11" x14ac:dyDescent="0.25">
      <c r="A64" s="49" t="s">
        <v>34</v>
      </c>
      <c r="B64" s="45" t="s">
        <v>19</v>
      </c>
      <c r="C64" s="45" t="s">
        <v>23</v>
      </c>
      <c r="D64" s="53">
        <f>SUM($D29:D29)</f>
        <v>3737.8333333333335</v>
      </c>
      <c r="E64" s="53">
        <f>SUM($D29:E29)</f>
        <v>7475.666666666667</v>
      </c>
      <c r="F64" s="53">
        <f>SUM($D29:F29)</f>
        <v>11213.5</v>
      </c>
      <c r="G64" s="53">
        <f>SUM($D29:G29)</f>
        <v>14951.333333333334</v>
      </c>
      <c r="H64" s="54">
        <f>SUM($D29:H29)</f>
        <v>16820.25</v>
      </c>
    </row>
    <row r="65" spans="1:8" x14ac:dyDescent="0.25">
      <c r="A65" s="49" t="s">
        <v>34</v>
      </c>
      <c r="B65" s="45" t="s">
        <v>20</v>
      </c>
      <c r="C65" s="45" t="s">
        <v>23</v>
      </c>
      <c r="D65" s="53">
        <f>SUM($D30:D30)</f>
        <v>1868.9166666666667</v>
      </c>
      <c r="E65" s="53">
        <f>SUM($D30:E30)</f>
        <v>5606.75</v>
      </c>
      <c r="F65" s="53">
        <f>SUM($D30:F30)</f>
        <v>9344.5833333333339</v>
      </c>
      <c r="G65" s="53">
        <f>SUM($D30:G30)</f>
        <v>13082.416666666668</v>
      </c>
      <c r="H65" s="54">
        <f>SUM($D30:H30)</f>
        <v>14951.333333333334</v>
      </c>
    </row>
    <row r="66" spans="1:8" x14ac:dyDescent="0.25">
      <c r="A66" s="49"/>
      <c r="B66" s="45"/>
      <c r="C66" s="45"/>
      <c r="D66" s="45"/>
      <c r="E66" s="45"/>
      <c r="F66" s="45"/>
      <c r="G66" s="45"/>
      <c r="H66" s="46"/>
    </row>
    <row r="67" spans="1:8" x14ac:dyDescent="0.25">
      <c r="A67" s="55"/>
      <c r="B67" s="56"/>
      <c r="C67" s="56"/>
      <c r="D67" s="56"/>
      <c r="E67" s="56"/>
      <c r="F67" s="56"/>
      <c r="G67" s="56"/>
      <c r="H67" s="57"/>
    </row>
    <row r="68" spans="1:8" x14ac:dyDescent="0.25">
      <c r="A68" s="49"/>
      <c r="B68" s="45"/>
      <c r="C68" s="45"/>
      <c r="D68" s="45" t="s">
        <v>36</v>
      </c>
      <c r="E68" s="45"/>
      <c r="F68" s="45"/>
      <c r="G68" s="45"/>
      <c r="H68" s="46"/>
    </row>
    <row r="69" spans="1:8" x14ac:dyDescent="0.25">
      <c r="A69" s="44" t="s">
        <v>46</v>
      </c>
      <c r="B69" s="45"/>
      <c r="C69" s="45" t="s">
        <v>39</v>
      </c>
      <c r="D69" s="45">
        <v>11</v>
      </c>
      <c r="E69" s="45">
        <v>21</v>
      </c>
      <c r="F69" s="45">
        <v>22</v>
      </c>
      <c r="G69" s="45">
        <v>22</v>
      </c>
      <c r="H69" s="46">
        <v>20</v>
      </c>
    </row>
    <row r="70" spans="1:8" x14ac:dyDescent="0.25">
      <c r="A70" s="44" t="s">
        <v>30</v>
      </c>
      <c r="B70" s="47" t="s">
        <v>25</v>
      </c>
      <c r="C70" s="47" t="s">
        <v>22</v>
      </c>
      <c r="D70" s="47" t="s">
        <v>7</v>
      </c>
      <c r="E70" s="47" t="s">
        <v>12</v>
      </c>
      <c r="F70" s="47" t="s">
        <v>13</v>
      </c>
      <c r="G70" s="47" t="s">
        <v>14</v>
      </c>
      <c r="H70" s="48" t="s">
        <v>15</v>
      </c>
    </row>
    <row r="71" spans="1:8" x14ac:dyDescent="0.25">
      <c r="A71" s="49" t="s">
        <v>31</v>
      </c>
      <c r="B71" s="45" t="s">
        <v>17</v>
      </c>
      <c r="C71" s="45" t="s">
        <v>24</v>
      </c>
      <c r="D71" s="50">
        <f>SUM($D36:D36)</f>
        <v>2070.2564102564102</v>
      </c>
      <c r="E71" s="50">
        <f>SUM($D36:E36)</f>
        <v>6022.5641025641025</v>
      </c>
      <c r="F71" s="50">
        <f>SUM($D36:F36)</f>
        <v>10163.076923076922</v>
      </c>
      <c r="G71" s="50">
        <f>SUM($D36:G36)</f>
        <v>14303.589743589742</v>
      </c>
      <c r="H71" s="51">
        <f>SUM($D36:H36)</f>
        <v>18067.692307692305</v>
      </c>
    </row>
    <row r="72" spans="1:8" x14ac:dyDescent="0.25">
      <c r="A72" s="49" t="s">
        <v>32</v>
      </c>
      <c r="B72" s="45" t="s">
        <v>19</v>
      </c>
      <c r="C72" s="45" t="s">
        <v>23</v>
      </c>
      <c r="D72" s="50">
        <f>SUM($D37:D37)</f>
        <v>2070.2564102564102</v>
      </c>
      <c r="E72" s="50">
        <f>SUM($D37:E37)</f>
        <v>6022.5641025641025</v>
      </c>
      <c r="F72" s="50">
        <f>SUM($D37:F37)</f>
        <v>10163.076923076922</v>
      </c>
      <c r="G72" s="50">
        <f>SUM($D37:G37)</f>
        <v>14303.589743589742</v>
      </c>
      <c r="H72" s="51">
        <f>SUM($D37:H37)</f>
        <v>18067.692307692305</v>
      </c>
    </row>
    <row r="73" spans="1:8" x14ac:dyDescent="0.25">
      <c r="A73" s="49" t="s">
        <v>32</v>
      </c>
      <c r="B73" s="45" t="s">
        <v>20</v>
      </c>
      <c r="C73" s="45" t="s">
        <v>23</v>
      </c>
      <c r="D73" s="50">
        <f>SUM($D38:D38)</f>
        <v>2070.2564102564102</v>
      </c>
      <c r="E73" s="50">
        <f>SUM($D38:E38)</f>
        <v>6022.5641025641025</v>
      </c>
      <c r="F73" s="50">
        <f>SUM($D38:F38)</f>
        <v>10163.076923076922</v>
      </c>
      <c r="G73" s="50">
        <f>SUM($D38:G38)</f>
        <v>14303.589743589742</v>
      </c>
      <c r="H73" s="51">
        <f>SUM($D38:H38)</f>
        <v>18067.692307692305</v>
      </c>
    </row>
    <row r="74" spans="1:8" x14ac:dyDescent="0.25">
      <c r="A74" s="49" t="s">
        <v>11</v>
      </c>
      <c r="B74" s="45" t="s">
        <v>18</v>
      </c>
      <c r="C74" s="52">
        <v>1222</v>
      </c>
      <c r="D74" s="50">
        <f>SUM($D39:D39)</f>
        <v>2070.2564102564102</v>
      </c>
      <c r="E74" s="50">
        <f>SUM($D39:E39)</f>
        <v>6022.5641025641025</v>
      </c>
      <c r="F74" s="50">
        <f>SUM($D39:F39)</f>
        <v>10163.076923076922</v>
      </c>
      <c r="G74" s="50">
        <f>SUM($D39:G39)</f>
        <v>14303.589743589742</v>
      </c>
      <c r="H74" s="51">
        <f>SUM($D39:H39)</f>
        <v>18067.692307692305</v>
      </c>
    </row>
    <row r="75" spans="1:8" x14ac:dyDescent="0.25">
      <c r="A75" s="58" t="s">
        <v>44</v>
      </c>
      <c r="B75" s="59" t="s">
        <v>45</v>
      </c>
      <c r="C75" s="60">
        <v>1222</v>
      </c>
      <c r="D75" s="61">
        <f>SUM($D40:D40)</f>
        <v>2101</v>
      </c>
      <c r="E75" s="61">
        <f>SUM($D40:E40)</f>
        <v>6112</v>
      </c>
      <c r="F75" s="61">
        <f>SUM($D40:F40)</f>
        <v>10314</v>
      </c>
      <c r="G75" s="61">
        <f>SUM($D40:G40)</f>
        <v>14516</v>
      </c>
      <c r="H75" s="62">
        <f>SUM($D40:H40)</f>
        <v>18336</v>
      </c>
    </row>
    <row r="76" spans="1:8" x14ac:dyDescent="0.25">
      <c r="A76" s="49"/>
      <c r="B76" s="45"/>
      <c r="C76" s="45"/>
      <c r="D76" s="45"/>
      <c r="E76" s="45"/>
      <c r="F76" s="45"/>
      <c r="G76" s="45"/>
      <c r="H76" s="46"/>
    </row>
    <row r="77" spans="1:8" x14ac:dyDescent="0.25">
      <c r="A77" s="44" t="s">
        <v>16</v>
      </c>
      <c r="B77" s="45"/>
      <c r="C77" s="45" t="s">
        <v>39</v>
      </c>
      <c r="D77" s="45"/>
      <c r="E77" s="45"/>
      <c r="F77" s="45"/>
      <c r="G77" s="45"/>
      <c r="H77" s="46"/>
    </row>
    <row r="78" spans="1:8" x14ac:dyDescent="0.25">
      <c r="A78" s="44" t="s">
        <v>30</v>
      </c>
      <c r="B78" s="47" t="s">
        <v>25</v>
      </c>
      <c r="C78" s="47" t="s">
        <v>22</v>
      </c>
      <c r="D78" s="47" t="s">
        <v>7</v>
      </c>
      <c r="E78" s="47" t="s">
        <v>12</v>
      </c>
      <c r="F78" s="47" t="s">
        <v>13</v>
      </c>
      <c r="G78" s="47" t="s">
        <v>14</v>
      </c>
      <c r="H78" s="48" t="s">
        <v>15</v>
      </c>
    </row>
    <row r="79" spans="1:8" x14ac:dyDescent="0.25">
      <c r="A79" s="49" t="s">
        <v>33</v>
      </c>
      <c r="B79" s="45" t="s">
        <v>17</v>
      </c>
      <c r="C79" s="45" t="s">
        <v>24</v>
      </c>
      <c r="D79" s="53">
        <f>SUM($D44:D44)</f>
        <v>2333.335</v>
      </c>
      <c r="E79" s="53">
        <f>SUM($D44:E44)</f>
        <v>7000.0050000000001</v>
      </c>
      <c r="F79" s="53">
        <f>SUM($D44:F44)</f>
        <v>11666.674999999999</v>
      </c>
      <c r="G79" s="53">
        <f>SUM($D44:G44)</f>
        <v>16333.344999999999</v>
      </c>
      <c r="H79" s="54">
        <f>SUM($D44:H44)</f>
        <v>21000.014999999999</v>
      </c>
    </row>
    <row r="80" spans="1:8" x14ac:dyDescent="0.25">
      <c r="A80" s="49" t="s">
        <v>34</v>
      </c>
      <c r="B80" s="45" t="s">
        <v>19</v>
      </c>
      <c r="C80" s="45" t="s">
        <v>23</v>
      </c>
      <c r="D80" s="53">
        <f>SUM($D45:D45)</f>
        <v>1868.9166666666667</v>
      </c>
      <c r="E80" s="53">
        <f>SUM($D45:E45)</f>
        <v>5606.75</v>
      </c>
      <c r="F80" s="53">
        <f>SUM($D45:F45)</f>
        <v>9344.5833333333339</v>
      </c>
      <c r="G80" s="53">
        <f>SUM($D45:G45)</f>
        <v>13082.416666666668</v>
      </c>
      <c r="H80" s="54">
        <f>SUM($D45:H45)</f>
        <v>16820.25</v>
      </c>
    </row>
    <row r="81" spans="1:8" ht="15.75" thickBot="1" x14ac:dyDescent="0.3">
      <c r="A81" s="65" t="s">
        <v>34</v>
      </c>
      <c r="B81" s="66" t="s">
        <v>20</v>
      </c>
      <c r="C81" s="66" t="s">
        <v>23</v>
      </c>
      <c r="D81" s="67">
        <f>SUM($D46:D46)</f>
        <v>1868.9166666666667</v>
      </c>
      <c r="E81" s="67">
        <f>SUM($D46:E46)</f>
        <v>5606.75</v>
      </c>
      <c r="F81" s="67">
        <f>SUM($D46:F46)</f>
        <v>9344.5833333333339</v>
      </c>
      <c r="G81" s="67">
        <f>SUM($D46:G46)</f>
        <v>13082.416666666668</v>
      </c>
      <c r="H81" s="68">
        <f>SUM($D46:H46)</f>
        <v>16820.25</v>
      </c>
    </row>
  </sheetData>
  <mergeCells count="4">
    <mergeCell ref="A50:H50"/>
    <mergeCell ref="G1:I1"/>
    <mergeCell ref="B1:D1"/>
    <mergeCell ref="A15:H15"/>
  </mergeCells>
  <hyperlinks>
    <hyperlink ref="B9" r:id="rId1" xr:uid="{00000000-0004-0000-0100-000000000000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3"/>
  <sheetViews>
    <sheetView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12" bestFit="1" customWidth="1"/>
    <col min="2" max="2" width="19.5703125" bestFit="1" customWidth="1"/>
    <col min="3" max="3" width="18.85546875" customWidth="1"/>
    <col min="4" max="4" width="16.140625" customWidth="1"/>
    <col min="5" max="5" width="16.7109375" customWidth="1"/>
    <col min="6" max="6" width="14.85546875" customWidth="1"/>
    <col min="7" max="7" width="16.5703125" customWidth="1"/>
    <col min="8" max="8" width="28.42578125" bestFit="1" customWidth="1"/>
    <col min="9" max="9" width="11.5703125" bestFit="1" customWidth="1"/>
    <col min="10" max="10" width="10.5703125" bestFit="1" customWidth="1"/>
    <col min="11" max="11" width="14.42578125" bestFit="1" customWidth="1"/>
    <col min="12" max="12" width="29.7109375" bestFit="1" customWidth="1"/>
    <col min="17" max="17" width="30.28515625" bestFit="1" customWidth="1"/>
  </cols>
  <sheetData>
    <row r="1" spans="1:14" ht="45" x14ac:dyDescent="0.25">
      <c r="A1" s="13" t="s">
        <v>5</v>
      </c>
      <c r="B1" s="11" t="s">
        <v>98</v>
      </c>
      <c r="C1" s="72" t="s">
        <v>97</v>
      </c>
      <c r="E1" s="21" t="s">
        <v>26</v>
      </c>
      <c r="F1" s="12" t="s">
        <v>28</v>
      </c>
      <c r="G1" s="15"/>
    </row>
    <row r="2" spans="1:14" x14ac:dyDescent="0.25">
      <c r="B2" s="5"/>
    </row>
    <row r="4" spans="1:14" x14ac:dyDescent="0.25">
      <c r="B4" s="6" t="s">
        <v>8</v>
      </c>
    </row>
    <row r="5" spans="1:14" x14ac:dyDescent="0.25">
      <c r="A5" s="13" t="s">
        <v>30</v>
      </c>
      <c r="B5" s="13" t="s">
        <v>65</v>
      </c>
      <c r="C5" s="13" t="s">
        <v>0</v>
      </c>
      <c r="D5" s="13" t="s">
        <v>1</v>
      </c>
      <c r="E5" s="13" t="s">
        <v>2</v>
      </c>
      <c r="F5" s="13" t="s">
        <v>6</v>
      </c>
      <c r="G5" s="13" t="s">
        <v>7</v>
      </c>
    </row>
    <row r="6" spans="1:14" x14ac:dyDescent="0.25">
      <c r="A6" s="12" t="s">
        <v>33</v>
      </c>
      <c r="B6" s="12" t="s">
        <v>126</v>
      </c>
      <c r="C6" s="9">
        <f>SUMIFS('Salary Detail'!$H:$H,'Salary Detail'!$T:$T,"Fall",'Salary Detail'!$S:$S,$C$5,'Salary Detail'!$R:$R,B6)</f>
        <v>0</v>
      </c>
      <c r="D6" s="9">
        <f>SUMIFS('Salary Detail'!$H:$H,'Salary Detail'!$T:$T,"Fall",'Salary Detail'!$S:$S,$D$5,'Salary Detail'!$R:$R,B6)</f>
        <v>0</v>
      </c>
      <c r="E6" s="9">
        <f>SUMIFS('Salary Detail'!$H:$H,'Salary Detail'!$T:$T,"Fall",'Salary Detail'!$S:$S,$E$5,'Salary Detail'!$R:$R,B6)</f>
        <v>0</v>
      </c>
      <c r="F6" s="9">
        <f>SUMIFS('Salary Detail'!$H:$H,'Salary Detail'!$T:$T,"Fall",'Salary Detail'!$S:$S,$F$5,'Salary Detail'!$R:$R,B6)</f>
        <v>0</v>
      </c>
      <c r="G6" s="9">
        <f>SUMIFS('Salary Detail'!$H:$H,'Salary Detail'!$T:$T,"Fall",'Salary Detail'!$S:$S,$G$5,'Salary Detail'!$R:$R,B6)</f>
        <v>0</v>
      </c>
      <c r="H6" s="2">
        <f>SUM(C6:G6)</f>
        <v>0</v>
      </c>
    </row>
    <row r="7" spans="1:14" x14ac:dyDescent="0.25">
      <c r="A7" s="12" t="s">
        <v>33</v>
      </c>
      <c r="B7" s="12" t="s">
        <v>128</v>
      </c>
      <c r="C7" s="9">
        <f>SUMIFS('Salary Detail'!$H:$H,'Salary Detail'!$T:$T,"Fall",'Salary Detail'!$S:$S,$C$5,'Salary Detail'!$R:$R,B7)</f>
        <v>2333.33</v>
      </c>
      <c r="D7" s="9">
        <f>SUMIFS('Salary Detail'!$H:$H,'Salary Detail'!$T:$T,"Fall",'Salary Detail'!$S:$S,$D$5,'Salary Detail'!$R:$R,B7)</f>
        <v>2333.33</v>
      </c>
      <c r="E7" s="9">
        <f>SUMIFS('Salary Detail'!$H:$H,'Salary Detail'!$T:$T,"Fall",'Salary Detail'!$S:$S,$E$5,'Salary Detail'!$R:$R,B7)</f>
        <v>2333.33</v>
      </c>
      <c r="F7" s="9">
        <f>SUMIFS('Salary Detail'!$H:$H,'Salary Detail'!$T:$T,"Fall",'Salary Detail'!$S:$S,$F$5,'Salary Detail'!$R:$R,B7)</f>
        <v>2333.33</v>
      </c>
      <c r="G7" s="9">
        <f>SUMIFS('Salary Detail'!$H:$H,'Salary Detail'!$T:$T,"Fall",'Salary Detail'!$S:$S,$G$5,'Salary Detail'!$R:$R,B7)</f>
        <v>1166.665</v>
      </c>
      <c r="H7" s="2">
        <f>SUM(C7:G7)</f>
        <v>10499.985000000001</v>
      </c>
    </row>
    <row r="8" spans="1:14" x14ac:dyDescent="0.25">
      <c r="A8" s="12" t="s">
        <v>47</v>
      </c>
      <c r="B8" s="12" t="s">
        <v>47</v>
      </c>
      <c r="C8" s="9">
        <f>SUMIFS('Salary Detail'!$H:$H,'Salary Detail'!$T:$T,"Fall",'Salary Detail'!$S:$S,$C$5,'Salary Detail'!$R:$R,B8)</f>
        <v>0</v>
      </c>
      <c r="D8" s="9">
        <f>SUMIFS('Salary Detail'!$H:$H,'Salary Detail'!$T:$T,"Fall",'Salary Detail'!$S:$S,$D$5,'Salary Detail'!$R:$R,B8)</f>
        <v>0</v>
      </c>
      <c r="E8" s="9">
        <f>SUMIFS('Salary Detail'!$H:$H,'Salary Detail'!$T:$T,"Fall",'Salary Detail'!$S:$S,$E$5,'Salary Detail'!$R:$R,B8)</f>
        <v>0</v>
      </c>
      <c r="F8" s="9">
        <f>SUMIFS('Salary Detail'!$H:$H,'Salary Detail'!$T:$T,"Fall",'Salary Detail'!$S:$S,$F$5,'Salary Detail'!$R:$R,B8)</f>
        <v>0</v>
      </c>
      <c r="G8" s="9">
        <f>SUMIFS('Salary Detail'!$H:$H,'Salary Detail'!$T:$T,"Fall",'Salary Detail'!$S:$S,$G$5,'Salary Detail'!$R:$R,B8)</f>
        <v>0</v>
      </c>
      <c r="H8" s="2">
        <f t="shared" ref="H8:H11" si="0">SUM(C8:G8)</f>
        <v>0</v>
      </c>
    </row>
    <row r="9" spans="1:14" x14ac:dyDescent="0.25">
      <c r="A9" s="12" t="s">
        <v>47</v>
      </c>
      <c r="B9" s="12" t="s">
        <v>47</v>
      </c>
      <c r="C9" s="9">
        <f>SUMIFS('Salary Detail'!$H:$H,'Salary Detail'!$T:$T,"Fall",'Salary Detail'!$S:$S,$C$5,'Salary Detail'!$R:$R,B9)</f>
        <v>0</v>
      </c>
      <c r="D9" s="9">
        <f>SUMIFS('Salary Detail'!$H:$H,'Salary Detail'!$T:$T,"Fall",'Salary Detail'!$S:$S,$D$5,'Salary Detail'!$R:$R,B9)</f>
        <v>0</v>
      </c>
      <c r="E9" s="9">
        <f>SUMIFS('Salary Detail'!$H:$H,'Salary Detail'!$T:$T,"Fall",'Salary Detail'!$S:$S,$E$5,'Salary Detail'!$R:$R,B9)</f>
        <v>0</v>
      </c>
      <c r="F9" s="9">
        <f>SUMIFS('Salary Detail'!$H:$H,'Salary Detail'!$T:$T,"Fall",'Salary Detail'!$S:$S,$F$5,'Salary Detail'!$R:$R,B9)</f>
        <v>0</v>
      </c>
      <c r="G9" s="9">
        <f>SUMIFS('Salary Detail'!$H:$H,'Salary Detail'!$T:$T,"Fall",'Salary Detail'!$S:$S,$G$5,'Salary Detail'!$R:$R,B9)</f>
        <v>0</v>
      </c>
      <c r="H9" s="2">
        <f t="shared" si="0"/>
        <v>0</v>
      </c>
    </row>
    <row r="10" spans="1:14" x14ac:dyDescent="0.25">
      <c r="A10" s="12" t="s">
        <v>47</v>
      </c>
      <c r="B10" s="12" t="s">
        <v>47</v>
      </c>
      <c r="C10" s="9">
        <f>SUMIFS('Salary Detail'!$H:$H,'Salary Detail'!$T:$T,"Fall",'Salary Detail'!$S:$S,$C$5,'Salary Detail'!$R:$R,B10)</f>
        <v>0</v>
      </c>
      <c r="D10" s="9">
        <f>SUMIFS('Salary Detail'!$H:$H,'Salary Detail'!$T:$T,"Fall",'Salary Detail'!$S:$S,$D$5,'Salary Detail'!$R:$R,B10)</f>
        <v>0</v>
      </c>
      <c r="E10" s="9">
        <f>SUMIFS('Salary Detail'!$H:$H,'Salary Detail'!$T:$T,"Fall",'Salary Detail'!$S:$S,$E$5,'Salary Detail'!$R:$R,B10)</f>
        <v>0</v>
      </c>
      <c r="F10" s="9">
        <f>SUMIFS('Salary Detail'!$H:$H,'Salary Detail'!$T:$T,"Fall",'Salary Detail'!$S:$S,$F$5,'Salary Detail'!$R:$R,B10)</f>
        <v>0</v>
      </c>
      <c r="G10" s="9">
        <f>SUMIFS('Salary Detail'!$H:$H,'Salary Detail'!$T:$T,"Fall",'Salary Detail'!$S:$S,$G$5,'Salary Detail'!$R:$R,B10)</f>
        <v>0</v>
      </c>
      <c r="H10" s="2">
        <f t="shared" si="0"/>
        <v>0</v>
      </c>
    </row>
    <row r="11" spans="1:14" x14ac:dyDescent="0.25">
      <c r="A11" s="12" t="s">
        <v>47</v>
      </c>
      <c r="B11" s="12" t="s">
        <v>47</v>
      </c>
      <c r="C11" s="9">
        <f>SUMIFS('Salary Detail'!$H:$H,'Salary Detail'!$T:$T,"Fall",'Salary Detail'!$S:$S,$C$5,'Salary Detail'!$R:$R,B11)</f>
        <v>0</v>
      </c>
      <c r="D11" s="9">
        <f>SUMIFS('Salary Detail'!$H:$H,'Salary Detail'!$T:$T,"Fall",'Salary Detail'!$S:$S,$D$5,'Salary Detail'!$R:$R,B11)</f>
        <v>0</v>
      </c>
      <c r="E11" s="9">
        <f>SUMIFS('Salary Detail'!$H:$H,'Salary Detail'!$T:$T,"Fall",'Salary Detail'!$S:$S,$E$5,'Salary Detail'!$R:$R,B11)</f>
        <v>0</v>
      </c>
      <c r="F11" s="9">
        <f>SUMIFS('Salary Detail'!$H:$H,'Salary Detail'!$T:$T,"Fall",'Salary Detail'!$S:$S,$F$5,'Salary Detail'!$R:$R,B11)</f>
        <v>0</v>
      </c>
      <c r="G11" s="9">
        <f>SUMIFS('Salary Detail'!$H:$H,'Salary Detail'!$T:$T,"Fall",'Salary Detail'!$S:$S,$G$5,'Salary Detail'!$R:$R,B11)</f>
        <v>0</v>
      </c>
      <c r="H11" s="2">
        <f t="shared" si="0"/>
        <v>0</v>
      </c>
      <c r="I11" s="2">
        <f>SUM(H6:H11)</f>
        <v>10499.985000000001</v>
      </c>
    </row>
    <row r="12" spans="1:14" x14ac:dyDescent="0.25">
      <c r="C12" s="2">
        <f>SUM(C6:C11)</f>
        <v>2333.33</v>
      </c>
      <c r="D12" s="2">
        <f>SUM(D6:D11)</f>
        <v>2333.33</v>
      </c>
      <c r="E12" s="2">
        <f>SUM(E6:E11)</f>
        <v>2333.33</v>
      </c>
      <c r="F12" s="2">
        <f>SUM(F6:F11)</f>
        <v>2333.33</v>
      </c>
      <c r="G12" s="2">
        <f>SUM(G6:G11)</f>
        <v>1166.665</v>
      </c>
    </row>
    <row r="13" spans="1:14" x14ac:dyDescent="0.25">
      <c r="B13" s="6" t="s">
        <v>3</v>
      </c>
      <c r="C13" s="18"/>
      <c r="D13" s="18"/>
      <c r="E13" s="18"/>
      <c r="F13" s="18"/>
      <c r="G13" s="18"/>
      <c r="H13" s="38"/>
    </row>
    <row r="14" spans="1:14" x14ac:dyDescent="0.25">
      <c r="A14" t="str">
        <f>$A$6</f>
        <v>RA-A</v>
      </c>
      <c r="B14" t="str">
        <f>$B$6</f>
        <v>135-123456-AAA1234</v>
      </c>
      <c r="C14" s="69">
        <f>IFERROR(SUM($C6:C6)/INDEX(Rates!$D$55:$H$65,MATCH($A14,Rates!$A$55:$A$65,0),MATCH(C$5,Rates!$D$54:$H$54,0)),0)</f>
        <v>0</v>
      </c>
      <c r="D14" s="69">
        <f>IFERROR(SUM($C6:D6)/INDEX(Rates!$D$55:$H$65,MATCH($A14,Rates!$A$55:$A$65,0),MATCH(D$5,Rates!$D$54:$H$54,0)),0)</f>
        <v>0</v>
      </c>
      <c r="E14" s="69">
        <f>IFERROR(SUM($C6:E6)/INDEX(Rates!$D$55:$H$65,MATCH($A14,Rates!$A$55:$A$65,0),MATCH(E$5,Rates!$D$54:$H$54,0)),0)</f>
        <v>0</v>
      </c>
      <c r="F14" s="69">
        <f>IFERROR(SUM($C6:F6)/INDEX(Rates!$D$55:$H$65,MATCH($A14,Rates!$A$55:$A$65,0),MATCH(F$5,Rates!$D$54:$H$54,0)),0)</f>
        <v>0</v>
      </c>
      <c r="G14" s="69">
        <f>IFERROR(SUM($C6:G6)/INDEX(Rates!$D$55:$H$65,MATCH($A14,Rates!$A$55:$A$65,0),MATCH(G$5,Rates!$D$54:$H$54,0)),0)</f>
        <v>0</v>
      </c>
      <c r="J14" s="2"/>
      <c r="L14" s="4"/>
      <c r="N14" s="4"/>
    </row>
    <row r="15" spans="1:14" x14ac:dyDescent="0.25">
      <c r="A15" t="str">
        <f>$A$7</f>
        <v>RA-A</v>
      </c>
      <c r="B15" t="str">
        <f>$B$7</f>
        <v>144-123456-AAC1234</v>
      </c>
      <c r="C15" s="69">
        <f>IFERROR(SUM($C7:C7)/INDEX(Rates!$D$55:$H$65,MATCH($A15,Rates!$A$55:$A$65,0),MATCH(C$5,Rates!$D$54:$H$54,0)),0)</f>
        <v>0.49999892857219386</v>
      </c>
      <c r="D15" s="69">
        <f>IFERROR(SUM($C7:D7)/INDEX(Rates!$D$55:$H$65,MATCH($A15,Rates!$A$55:$A$65,0),MATCH(D$5,Rates!$D$54:$H$54,0)),0)</f>
        <v>0.49999892857219386</v>
      </c>
      <c r="E15" s="69">
        <f>IFERROR(SUM($C7:E7)/INDEX(Rates!$D$55:$H$65,MATCH($A15,Rates!$A$55:$A$65,0),MATCH(E$5,Rates!$D$54:$H$54,0)),0)</f>
        <v>0.49999892857219386</v>
      </c>
      <c r="F15" s="69">
        <f>IFERROR(SUM($C7:F7)/INDEX(Rates!$D$55:$H$65,MATCH($A15,Rates!$A$55:$A$65,0),MATCH(F$5,Rates!$D$54:$H$54,0)),0)</f>
        <v>0.49999892857219386</v>
      </c>
      <c r="G15" s="69">
        <f>IFERROR(SUM($C7:G7)/INDEX(Rates!$D$55:$H$65,MATCH($A15,Rates!$A$55:$A$65,0),MATCH(G$5,Rates!$D$54:$H$54,0)),0)</f>
        <v>0.49999892857219391</v>
      </c>
      <c r="J15" s="2"/>
      <c r="L15" s="4"/>
      <c r="N15" s="4"/>
    </row>
    <row r="16" spans="1:14" x14ac:dyDescent="0.25">
      <c r="A16" t="str">
        <f>IFERROR($A$8,NA)</f>
        <v>N/A</v>
      </c>
      <c r="B16" t="str">
        <f>$B$8</f>
        <v>N/A</v>
      </c>
      <c r="C16" s="69">
        <f>IFERROR(SUM($C8:C8)/INDEX(Rates!$D$55:$H$65,MATCH($A16,Rates!$A$55:$A$65,0),MATCH(C$5,Rates!$D$54:$H$54,0)),0)</f>
        <v>0</v>
      </c>
      <c r="D16" s="69">
        <f>IFERROR(SUM($C8:D8)/INDEX(Rates!$D$55:$H$65,MATCH($A16,Rates!$A$55:$A$65,0),MATCH(D$5,Rates!$D$54:$H$54,0)),0)</f>
        <v>0</v>
      </c>
      <c r="E16" s="69">
        <f>IFERROR(SUM($C8:E8)/INDEX(Rates!$D$55:$H$65,MATCH($A16,Rates!$A$55:$A$65,0),MATCH(E$5,Rates!$D$54:$H$54,0)),0)</f>
        <v>0</v>
      </c>
      <c r="F16" s="69">
        <f>IFERROR(SUM($C8:F8)/INDEX(Rates!$D$55:$H$65,MATCH($A16,Rates!$A$55:$A$65,0),MATCH(F$5,Rates!$D$54:$H$54,0)),0)</f>
        <v>0</v>
      </c>
      <c r="G16" s="69">
        <f>IFERROR(SUM($C8:G8)/INDEX(Rates!$D$55:$H$65,MATCH($A16,Rates!$A$55:$A$65,0),MATCH(G$5,Rates!$D$54:$H$54,0)),0)</f>
        <v>0</v>
      </c>
      <c r="J16" s="2"/>
      <c r="L16" s="4"/>
      <c r="N16" s="4"/>
    </row>
    <row r="17" spans="1:14" x14ac:dyDescent="0.25">
      <c r="A17" t="str">
        <f>$A$9</f>
        <v>N/A</v>
      </c>
      <c r="B17" t="str">
        <f>$B$9</f>
        <v>N/A</v>
      </c>
      <c r="C17" s="69">
        <f>IFERROR(SUM($C9:C9)/INDEX(Rates!$D$55:$H$65,MATCH($A17,Rates!$A$55:$A$65,0),MATCH(C$5,Rates!$D$54:$H$54,0)),0)</f>
        <v>0</v>
      </c>
      <c r="D17" s="69">
        <f>IFERROR(SUM($C9:D9)/INDEX(Rates!$D$55:$H$65,MATCH($A17,Rates!$A$55:$A$65,0),MATCH(D$5,Rates!$D$54:$H$54,0)),0)</f>
        <v>0</v>
      </c>
      <c r="E17" s="69">
        <f>IFERROR(SUM($C9:E9)/INDEX(Rates!$D$55:$H$65,MATCH($A17,Rates!$A$55:$A$65,0),MATCH(E$5,Rates!$D$54:$H$54,0)),0)</f>
        <v>0</v>
      </c>
      <c r="F17" s="69">
        <f>IFERROR(SUM($C9:F9)/INDEX(Rates!$D$55:$H$65,MATCH($A17,Rates!$A$55:$A$65,0),MATCH(F$5,Rates!$D$54:$H$54,0)),0)</f>
        <v>0</v>
      </c>
      <c r="G17" s="69">
        <f>IFERROR(SUM($C9:G9)/INDEX(Rates!$D$55:$H$65,MATCH($A17,Rates!$A$55:$A$65,0),MATCH(G$5,Rates!$D$54:$H$54,0)),0)</f>
        <v>0</v>
      </c>
      <c r="J17" s="2"/>
    </row>
    <row r="18" spans="1:14" x14ac:dyDescent="0.25">
      <c r="A18" t="str">
        <f>$A$10</f>
        <v>N/A</v>
      </c>
      <c r="B18" t="str">
        <f>$B$10</f>
        <v>N/A</v>
      </c>
      <c r="C18" s="69">
        <f>IFERROR(SUM($C10:C10)/INDEX(Rates!$D$55:$H$65,MATCH($A18,Rates!$A$55:$A$65,0),MATCH(C$5,Rates!$D$54:$H$54,0)),0)</f>
        <v>0</v>
      </c>
      <c r="D18" s="69">
        <f>IFERROR(SUM($C10:D10)/INDEX(Rates!$D$55:$H$65,MATCH($A18,Rates!$A$55:$A$65,0),MATCH(D$5,Rates!$D$54:$H$54,0)),0)</f>
        <v>0</v>
      </c>
      <c r="E18" s="69">
        <f>IFERROR(SUM($C10:E10)/INDEX(Rates!$D$55:$H$65,MATCH($A18,Rates!$A$55:$A$65,0),MATCH(E$5,Rates!$D$54:$H$54,0)),0)</f>
        <v>0</v>
      </c>
      <c r="F18" s="69">
        <f>IFERROR(SUM($C10:F10)/INDEX(Rates!$D$55:$H$65,MATCH($A18,Rates!$A$55:$A$65,0),MATCH(F$5,Rates!$D$54:$H$54,0)),0)</f>
        <v>0</v>
      </c>
      <c r="G18" s="69">
        <f>IFERROR(SUM($C10:G10)/INDEX(Rates!$D$55:$H$65,MATCH($A18,Rates!$A$55:$A$65,0),MATCH(G$5,Rates!$D$54:$H$54,0)),0)</f>
        <v>0</v>
      </c>
      <c r="J18" s="2"/>
    </row>
    <row r="19" spans="1:14" x14ac:dyDescent="0.25">
      <c r="A19" t="str">
        <f>$A$11</f>
        <v>N/A</v>
      </c>
      <c r="B19" t="str">
        <f>$B$11</f>
        <v>N/A</v>
      </c>
      <c r="C19" s="70">
        <f>IFERROR(SUM($C11:C11)/INDEX(Rates!$D$55:$H$65,MATCH($A19,Rates!$A$55:$A$65,0),MATCH(C$5,Rates!$D$54:$H$54,0)),0)</f>
        <v>0</v>
      </c>
      <c r="D19" s="70">
        <f>IFERROR(SUM($C11:D11)/INDEX(Rates!$D$55:$H$65,MATCH($A19,Rates!$A$55:$A$65,0),MATCH(D$5,Rates!$D$54:$H$54,0)),0)</f>
        <v>0</v>
      </c>
      <c r="E19" s="70">
        <f>IFERROR(SUM($C11:E11)/INDEX(Rates!$D$55:$H$65,MATCH($A19,Rates!$A$55:$A$65,0),MATCH(E$5,Rates!$D$54:$H$54,0)),0)</f>
        <v>0</v>
      </c>
      <c r="F19" s="70">
        <f>IFERROR(SUM($C11:F11)/INDEX(Rates!$D$55:$H$65,MATCH($A19,Rates!$A$55:$A$65,0),MATCH(F$5,Rates!$D$54:$H$54,0)),0)</f>
        <v>0</v>
      </c>
      <c r="G19" s="70">
        <f>IFERROR(SUM($C11:G11)/INDEX(Rates!$D$55:$H$65,MATCH($A19,Rates!$A$55:$A$65,0),MATCH(G$5,Rates!$D$54:$H$54,0)),0)</f>
        <v>0</v>
      </c>
      <c r="J19" s="2"/>
    </row>
    <row r="20" spans="1:14" x14ac:dyDescent="0.25">
      <c r="C20" s="20">
        <f>SUM(C14:C19)</f>
        <v>0.49999892857219386</v>
      </c>
      <c r="D20" s="20">
        <f>SUM(D14:D19)</f>
        <v>0.49999892857219386</v>
      </c>
      <c r="E20" s="20">
        <f>SUM(E14:E19)</f>
        <v>0.49999892857219386</v>
      </c>
      <c r="F20" s="20">
        <f>SUM(F14:F19)</f>
        <v>0.49999892857219386</v>
      </c>
      <c r="G20" s="20">
        <f>SUM(G14:G19)</f>
        <v>0.49999892857219391</v>
      </c>
      <c r="J20" s="2"/>
    </row>
    <row r="21" spans="1:14" x14ac:dyDescent="0.25">
      <c r="C21" s="1"/>
      <c r="D21" s="1"/>
      <c r="E21" s="1"/>
      <c r="F21" s="1"/>
      <c r="G21" s="1"/>
      <c r="J21" s="2"/>
    </row>
    <row r="22" spans="1:14" x14ac:dyDescent="0.25">
      <c r="B22" s="6" t="s">
        <v>4</v>
      </c>
      <c r="C22" s="19"/>
      <c r="D22" s="19"/>
      <c r="E22" s="19"/>
      <c r="F22" s="19"/>
      <c r="G22" s="19"/>
      <c r="J22" s="2"/>
    </row>
    <row r="23" spans="1:14" x14ac:dyDescent="0.25">
      <c r="A23" t="str">
        <f>$A$6</f>
        <v>RA-A</v>
      </c>
      <c r="B23" t="str">
        <f>$B$6</f>
        <v>135-123456-AAA1234</v>
      </c>
      <c r="C23" s="38">
        <f>IFERROR((C14/$C$20),0)</f>
        <v>0</v>
      </c>
      <c r="D23" s="38">
        <f>IFERROR((D14/$D$20),0)</f>
        <v>0</v>
      </c>
      <c r="E23" s="38">
        <f>IFERROR((E14/$E$20),0)</f>
        <v>0</v>
      </c>
      <c r="F23" s="38">
        <f>IFERROR((F14/$F$20),0)</f>
        <v>0</v>
      </c>
      <c r="G23" s="38">
        <f>IFERROR((G14/$G$20),0)</f>
        <v>0</v>
      </c>
      <c r="N23" s="2"/>
    </row>
    <row r="24" spans="1:14" x14ac:dyDescent="0.25">
      <c r="A24" t="str">
        <f>$A$7</f>
        <v>RA-A</v>
      </c>
      <c r="B24" t="str">
        <f>$B$7</f>
        <v>144-123456-AAC1234</v>
      </c>
      <c r="C24" s="38">
        <f t="shared" ref="C24:C28" si="1">IFERROR((C15/$C$20),0)</f>
        <v>1</v>
      </c>
      <c r="D24" s="38">
        <f t="shared" ref="D24:D28" si="2">IFERROR((D15/$D$20),0)</f>
        <v>1</v>
      </c>
      <c r="E24" s="38">
        <f t="shared" ref="E24:E28" si="3">IFERROR((E15/$E$20),0)</f>
        <v>1</v>
      </c>
      <c r="F24" s="38">
        <f t="shared" ref="F24:F28" si="4">IFERROR((F15/$F$20),0)</f>
        <v>1</v>
      </c>
      <c r="G24" s="38">
        <f t="shared" ref="G24:G28" si="5">IFERROR((G15/$G$20),0)</f>
        <v>1</v>
      </c>
      <c r="N24" s="2"/>
    </row>
    <row r="25" spans="1:14" x14ac:dyDescent="0.25">
      <c r="A25" t="str">
        <f>IFERROR($A$8,NA)</f>
        <v>N/A</v>
      </c>
      <c r="B25" t="str">
        <f>$B$8</f>
        <v>N/A</v>
      </c>
      <c r="C25" s="38">
        <f t="shared" si="1"/>
        <v>0</v>
      </c>
      <c r="D25" s="38">
        <f t="shared" si="2"/>
        <v>0</v>
      </c>
      <c r="E25" s="38">
        <f t="shared" si="3"/>
        <v>0</v>
      </c>
      <c r="F25" s="38">
        <f t="shared" si="4"/>
        <v>0</v>
      </c>
      <c r="G25" s="38">
        <f t="shared" si="5"/>
        <v>0</v>
      </c>
      <c r="N25" s="2"/>
    </row>
    <row r="26" spans="1:14" x14ac:dyDescent="0.25">
      <c r="A26" t="str">
        <f>$A$9</f>
        <v>N/A</v>
      </c>
      <c r="B26" t="str">
        <f>$B$9</f>
        <v>N/A</v>
      </c>
      <c r="C26" s="38">
        <f t="shared" si="1"/>
        <v>0</v>
      </c>
      <c r="D26" s="38">
        <f t="shared" si="2"/>
        <v>0</v>
      </c>
      <c r="E26" s="38">
        <f t="shared" si="3"/>
        <v>0</v>
      </c>
      <c r="F26" s="38">
        <f t="shared" si="4"/>
        <v>0</v>
      </c>
      <c r="G26" s="38">
        <f t="shared" si="5"/>
        <v>0</v>
      </c>
      <c r="N26" s="2"/>
    </row>
    <row r="27" spans="1:14" x14ac:dyDescent="0.25">
      <c r="A27" t="str">
        <f>$A$10</f>
        <v>N/A</v>
      </c>
      <c r="B27" t="str">
        <f>$B$10</f>
        <v>N/A</v>
      </c>
      <c r="C27" s="38">
        <f t="shared" si="1"/>
        <v>0</v>
      </c>
      <c r="D27" s="38">
        <f t="shared" si="2"/>
        <v>0</v>
      </c>
      <c r="E27" s="38">
        <f t="shared" si="3"/>
        <v>0</v>
      </c>
      <c r="F27" s="38">
        <f t="shared" si="4"/>
        <v>0</v>
      </c>
      <c r="G27" s="38">
        <f t="shared" si="5"/>
        <v>0</v>
      </c>
      <c r="N27" s="2"/>
    </row>
    <row r="28" spans="1:14" x14ac:dyDescent="0.25">
      <c r="A28" t="str">
        <f>$A$11</f>
        <v>N/A</v>
      </c>
      <c r="B28" t="str">
        <f>$B$11</f>
        <v>N/A</v>
      </c>
      <c r="C28" s="71">
        <f t="shared" si="1"/>
        <v>0</v>
      </c>
      <c r="D28" s="71">
        <f t="shared" si="2"/>
        <v>0</v>
      </c>
      <c r="E28" s="71">
        <f t="shared" si="3"/>
        <v>0</v>
      </c>
      <c r="F28" s="71">
        <f t="shared" si="4"/>
        <v>0</v>
      </c>
      <c r="G28" s="71">
        <f t="shared" si="5"/>
        <v>0</v>
      </c>
      <c r="N28" s="2"/>
    </row>
    <row r="29" spans="1:14" x14ac:dyDescent="0.25">
      <c r="C29" s="17">
        <f>SUM(C23:C28)</f>
        <v>1</v>
      </c>
      <c r="D29" s="17">
        <f>SUM(D23:D28)</f>
        <v>1</v>
      </c>
      <c r="E29" s="17">
        <f>SUM(E23:E28)</f>
        <v>1</v>
      </c>
      <c r="F29" s="17">
        <f>SUM(F23:F28)</f>
        <v>1</v>
      </c>
      <c r="G29" s="17">
        <f>SUM(G23:G28)</f>
        <v>1</v>
      </c>
      <c r="N29" s="2"/>
    </row>
    <row r="31" spans="1:14" x14ac:dyDescent="0.25">
      <c r="B31" s="6" t="s">
        <v>9</v>
      </c>
    </row>
    <row r="32" spans="1:14" ht="17.25" x14ac:dyDescent="0.4">
      <c r="C32" s="3">
        <v>1333.33</v>
      </c>
      <c r="D32" s="3">
        <v>1333.33</v>
      </c>
      <c r="E32" s="3">
        <v>1333.33</v>
      </c>
      <c r="F32" s="3">
        <v>1333.33</v>
      </c>
      <c r="G32" s="3">
        <v>666.68</v>
      </c>
      <c r="H32" s="8" t="s">
        <v>10</v>
      </c>
      <c r="J32" s="78" t="s">
        <v>62</v>
      </c>
      <c r="K32" s="78" t="s">
        <v>64</v>
      </c>
      <c r="L32" s="78"/>
    </row>
    <row r="33" spans="1:12" x14ac:dyDescent="0.25">
      <c r="A33" t="str">
        <f>$A$6</f>
        <v>RA-A</v>
      </c>
      <c r="B33" t="str">
        <f>$B$6</f>
        <v>135-123456-AAA1234</v>
      </c>
      <c r="C33" s="2">
        <f>IF($C$20&gt;0.33,($C$32)*C23,0)</f>
        <v>0</v>
      </c>
      <c r="D33" s="2">
        <f>IF($D$20&gt;0.33,($C$32+$D$32)*D23,0)-C33</f>
        <v>0</v>
      </c>
      <c r="E33" s="2">
        <f>IF($E$20&gt;0.33,(C$32+D$32+E$32)*E23,0)-(C33+D33)</f>
        <v>0</v>
      </c>
      <c r="F33" s="2">
        <f>IF($F$20&gt;0.33,(C$32+D$32+E$32+F$32)*F23,0)-(C33+D33+E33)</f>
        <v>0</v>
      </c>
      <c r="G33" s="2">
        <f>IF($G$20&gt;0.33,(C$32+D$32+E$32+F$32+G$32)*G23,0)-(C33+D33+E33+F33)</f>
        <v>0</v>
      </c>
      <c r="H33" s="10">
        <f>SUM(C33:G33)</f>
        <v>0</v>
      </c>
      <c r="J33" s="80">
        <v>0</v>
      </c>
      <c r="K33" s="79">
        <f>H33-J33</f>
        <v>0</v>
      </c>
      <c r="L33" s="78"/>
    </row>
    <row r="34" spans="1:12" x14ac:dyDescent="0.25">
      <c r="A34" t="str">
        <f>$A$7</f>
        <v>RA-A</v>
      </c>
      <c r="B34" t="str">
        <f>$B$7</f>
        <v>144-123456-AAC1234</v>
      </c>
      <c r="C34" s="2">
        <f t="shared" ref="C34:C38" si="6">IF($C$20&gt;0.33,($C$32)*C24,0)</f>
        <v>1333.33</v>
      </c>
      <c r="D34" s="2">
        <f t="shared" ref="D34:D38" si="7">IF($D$20&gt;0.33,($C$32+$D$32)*D24,0)-C34</f>
        <v>1333.33</v>
      </c>
      <c r="E34" s="2">
        <f t="shared" ref="E34:E38" si="8">IF($E$20&gt;0.33,(C$32+D$32+E$32)*E24,0)-(C34+D34)</f>
        <v>1333.33</v>
      </c>
      <c r="F34" s="2">
        <f t="shared" ref="F34:F38" si="9">IF($F$20&gt;0.33,(C$32+D$32+E$32+F$32)*F24,0)-(C34+D34+E34)</f>
        <v>1333.33</v>
      </c>
      <c r="G34" s="2">
        <f>IF($G$20&gt;0.33,(C$32+D$32+E$32+F$32+G$32)*G24,0)-(C34+D34+E34+F34)</f>
        <v>666.68000000000029</v>
      </c>
      <c r="H34" s="10">
        <f>SUM(C34:G34)</f>
        <v>6000</v>
      </c>
      <c r="J34" s="80">
        <v>6000</v>
      </c>
      <c r="K34" s="79">
        <f t="shared" ref="K34:K37" si="10">H34-J34</f>
        <v>0</v>
      </c>
      <c r="L34" s="78"/>
    </row>
    <row r="35" spans="1:12" x14ac:dyDescent="0.25">
      <c r="A35" t="str">
        <f>IFERROR($A$8,NA)</f>
        <v>N/A</v>
      </c>
      <c r="B35" t="str">
        <f>$B$8</f>
        <v>N/A</v>
      </c>
      <c r="C35" s="2">
        <f t="shared" si="6"/>
        <v>0</v>
      </c>
      <c r="D35" s="2">
        <f t="shared" si="7"/>
        <v>0</v>
      </c>
      <c r="E35" s="2">
        <f t="shared" si="8"/>
        <v>0</v>
      </c>
      <c r="F35" s="2">
        <f t="shared" si="9"/>
        <v>0</v>
      </c>
      <c r="G35" s="2">
        <f t="shared" ref="G35:G38" si="11">IF($G$20&gt;0.33,(C$32+D$32+E$32+F$32+G$32)*G25,0)-(C35+D35+E35+F35)</f>
        <v>0</v>
      </c>
      <c r="H35" s="10">
        <f>SUM(C35:G35)</f>
        <v>0</v>
      </c>
      <c r="J35" s="80">
        <v>0</v>
      </c>
      <c r="K35" s="79">
        <f t="shared" si="10"/>
        <v>0</v>
      </c>
      <c r="L35" s="78"/>
    </row>
    <row r="36" spans="1:12" x14ac:dyDescent="0.25">
      <c r="A36" t="str">
        <f>$A$9</f>
        <v>N/A</v>
      </c>
      <c r="B36" t="str">
        <f>$B$9</f>
        <v>N/A</v>
      </c>
      <c r="C36" s="2">
        <f t="shared" si="6"/>
        <v>0</v>
      </c>
      <c r="D36" s="2">
        <f t="shared" si="7"/>
        <v>0</v>
      </c>
      <c r="E36" s="2">
        <f t="shared" si="8"/>
        <v>0</v>
      </c>
      <c r="F36" s="2">
        <f t="shared" si="9"/>
        <v>0</v>
      </c>
      <c r="G36" s="2">
        <f t="shared" si="11"/>
        <v>0</v>
      </c>
      <c r="H36" s="10">
        <f>SUM(C36:G36)</f>
        <v>0</v>
      </c>
      <c r="J36" s="80">
        <v>0</v>
      </c>
      <c r="K36" s="79">
        <f t="shared" si="10"/>
        <v>0</v>
      </c>
      <c r="L36" s="78"/>
    </row>
    <row r="37" spans="1:12" x14ac:dyDescent="0.25">
      <c r="A37" t="str">
        <f>$A$10</f>
        <v>N/A</v>
      </c>
      <c r="B37" t="str">
        <f>$B$10</f>
        <v>N/A</v>
      </c>
      <c r="C37" s="2">
        <f t="shared" si="6"/>
        <v>0</v>
      </c>
      <c r="D37" s="2">
        <f t="shared" si="7"/>
        <v>0</v>
      </c>
      <c r="E37" s="2">
        <f t="shared" si="8"/>
        <v>0</v>
      </c>
      <c r="F37" s="2">
        <f t="shared" si="9"/>
        <v>0</v>
      </c>
      <c r="G37" s="2">
        <f t="shared" si="11"/>
        <v>0</v>
      </c>
      <c r="H37" s="10">
        <f t="shared" ref="H37:H38" si="12">SUM(C37:G37)</f>
        <v>0</v>
      </c>
      <c r="J37" s="80">
        <v>0</v>
      </c>
      <c r="K37" s="79">
        <f t="shared" si="10"/>
        <v>0</v>
      </c>
      <c r="L37" s="78"/>
    </row>
    <row r="38" spans="1:12" x14ac:dyDescent="0.25">
      <c r="A38" t="str">
        <f>$A$11</f>
        <v>N/A</v>
      </c>
      <c r="B38" t="str">
        <f>$B$11</f>
        <v>N/A</v>
      </c>
      <c r="C38" s="22">
        <f t="shared" si="6"/>
        <v>0</v>
      </c>
      <c r="D38" s="22">
        <f t="shared" si="7"/>
        <v>0</v>
      </c>
      <c r="E38" s="22">
        <f t="shared" si="8"/>
        <v>0</v>
      </c>
      <c r="F38" s="22">
        <f t="shared" si="9"/>
        <v>0</v>
      </c>
      <c r="G38" s="22">
        <f t="shared" si="11"/>
        <v>0</v>
      </c>
      <c r="H38" s="23">
        <f t="shared" si="12"/>
        <v>0</v>
      </c>
      <c r="J38" s="81"/>
      <c r="K38" s="22"/>
      <c r="L38" s="78"/>
    </row>
    <row r="39" spans="1:12" x14ac:dyDescent="0.25">
      <c r="C39" s="2">
        <f t="shared" ref="C39:H39" si="13">SUM(C33:C38)</f>
        <v>1333.33</v>
      </c>
      <c r="D39" s="2">
        <f t="shared" si="13"/>
        <v>1333.33</v>
      </c>
      <c r="E39" s="2">
        <f t="shared" si="13"/>
        <v>1333.33</v>
      </c>
      <c r="F39" s="2">
        <f t="shared" si="13"/>
        <v>1333.33</v>
      </c>
      <c r="G39" s="2">
        <f t="shared" si="13"/>
        <v>666.68000000000029</v>
      </c>
      <c r="H39" s="10">
        <f t="shared" si="13"/>
        <v>6000</v>
      </c>
      <c r="J39" s="79">
        <f>SUM(J33:J38)</f>
        <v>6000</v>
      </c>
      <c r="K39" s="79">
        <f>SUM(K33:K38)</f>
        <v>0</v>
      </c>
      <c r="L39" s="78"/>
    </row>
    <row r="40" spans="1:12" x14ac:dyDescent="0.25">
      <c r="J40" s="78"/>
      <c r="K40" s="78"/>
      <c r="L40" s="78"/>
    </row>
    <row r="41" spans="1:12" x14ac:dyDescent="0.25">
      <c r="J41" s="78"/>
      <c r="K41" s="78"/>
      <c r="L41" s="78"/>
    </row>
    <row r="42" spans="1:12" x14ac:dyDescent="0.25">
      <c r="J42" s="78"/>
      <c r="K42" s="78"/>
      <c r="L42" s="78"/>
    </row>
    <row r="43" spans="1:12" x14ac:dyDescent="0.25">
      <c r="D43" s="5"/>
      <c r="J43" s="78"/>
      <c r="K43" s="78"/>
      <c r="L43" s="78"/>
    </row>
  </sheetData>
  <conditionalFormatting sqref="C20:G20">
    <cfRule type="cellIs" dxfId="1" priority="1" operator="lessThan">
      <formula>0.333</formula>
    </cfRule>
  </conditionalFormatting>
  <pageMargins left="0.2" right="0.2" top="0.75" bottom="0.75" header="0.3" footer="0.3"/>
  <pageSetup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Rates!$B$11:$B$13</xm:f>
          </x14:formula1>
          <xm:sqref>F1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10.5703125" bestFit="1" customWidth="1"/>
    <col min="2" max="2" width="19.5703125" bestFit="1" customWidth="1"/>
    <col min="3" max="3" width="16.5703125" customWidth="1"/>
    <col min="4" max="4" width="16.140625" customWidth="1"/>
    <col min="5" max="5" width="18" customWidth="1"/>
    <col min="6" max="6" width="14.85546875" customWidth="1"/>
    <col min="7" max="7" width="16.5703125" customWidth="1"/>
    <col min="8" max="8" width="28.42578125" bestFit="1" customWidth="1"/>
    <col min="10" max="10" width="11.5703125" bestFit="1" customWidth="1"/>
    <col min="11" max="11" width="14.42578125" bestFit="1" customWidth="1"/>
  </cols>
  <sheetData>
    <row r="1" spans="1:14" ht="45" x14ac:dyDescent="0.25">
      <c r="A1" t="s">
        <v>5</v>
      </c>
      <c r="B1" s="11" t="str">
        <f>Fall!B1</f>
        <v>00123456</v>
      </c>
      <c r="C1" s="72" t="str">
        <f>Fall!C1</f>
        <v>Badger, Bucky</v>
      </c>
      <c r="E1" s="16" t="s">
        <v>26</v>
      </c>
      <c r="F1" s="12" t="s">
        <v>35</v>
      </c>
      <c r="G1" s="15"/>
    </row>
    <row r="2" spans="1:14" x14ac:dyDescent="0.25">
      <c r="B2" s="5"/>
      <c r="E2" s="16"/>
    </row>
    <row r="4" spans="1:14" x14ac:dyDescent="0.25">
      <c r="B4" s="6" t="s">
        <v>8</v>
      </c>
    </row>
    <row r="5" spans="1:14" x14ac:dyDescent="0.25">
      <c r="A5" s="13" t="s">
        <v>30</v>
      </c>
      <c r="B5" s="13" t="s">
        <v>65</v>
      </c>
      <c r="C5" s="13" t="s">
        <v>7</v>
      </c>
      <c r="D5" s="13" t="s">
        <v>12</v>
      </c>
      <c r="E5" s="13" t="s">
        <v>13</v>
      </c>
      <c r="F5" s="13" t="s">
        <v>14</v>
      </c>
      <c r="G5" s="13" t="s">
        <v>15</v>
      </c>
    </row>
    <row r="6" spans="1:14" x14ac:dyDescent="0.25">
      <c r="A6" s="12" t="s">
        <v>33</v>
      </c>
      <c r="B6" s="12" t="s">
        <v>128</v>
      </c>
      <c r="C6" s="9">
        <f>SUMIFS('Salary Detail'!$H:$H,'Salary Detail'!$T:$T,"Spring",'Salary Detail'!$S:$S,$C$5,'Salary Detail'!$R:$R,B6)</f>
        <v>1166.665</v>
      </c>
      <c r="D6" s="9">
        <f>SUMIFS('Salary Detail'!$H:$H,'Salary Detail'!$T:$T,"Spring",'Salary Detail'!$S:$S,$D$5,'Salary Detail'!$R:$R,B6)</f>
        <v>2333.33</v>
      </c>
      <c r="E6" s="9">
        <f>SUMIFS('Salary Detail'!$H:$H,'Salary Detail'!$T:$T,"Spring",'Salary Detail'!$S:$S,$E$5,'Salary Detail'!$R:$R,B6)</f>
        <v>2333.33</v>
      </c>
      <c r="F6" s="9">
        <f>SUMIFS('Salary Detail'!$H:$H,'Salary Detail'!$T:$T,"Spring",'Salary Detail'!$S:$S,$F$5,'Salary Detail'!$R:$R,B6)</f>
        <v>2333.33</v>
      </c>
      <c r="G6" s="9">
        <f>SUMIFS('Salary Detail'!$H:$H,'Salary Detail'!$T:$T,"Spring",'Salary Detail'!$S:$S,$G$5,'Salary Detail'!$R:$R,B6)</f>
        <v>2333.33</v>
      </c>
      <c r="H6" s="2">
        <f>SUM(C6:G6)</f>
        <v>10499.985000000001</v>
      </c>
    </row>
    <row r="7" spans="1:14" x14ac:dyDescent="0.25">
      <c r="A7" s="12" t="s">
        <v>11</v>
      </c>
      <c r="B7" s="12" t="s">
        <v>129</v>
      </c>
      <c r="C7" s="9">
        <f>SUMIFS('Salary Detail'!$H:$H,'Salary Detail'!$T:$T,"Spring",'Salary Detail'!$S:$S,$C$5,'Salary Detail'!$R:$R,B7)</f>
        <v>305.83</v>
      </c>
      <c r="D7" s="9">
        <f>SUMIFS('Salary Detail'!$H:$H,'Salary Detail'!$T:$T,"Spring",'Salary Detail'!$S:$S,$D$5,'Salary Detail'!$R:$R,B7)</f>
        <v>611.66999999999996</v>
      </c>
      <c r="E7" s="9">
        <f>SUMIFS('Salary Detail'!$H:$H,'Salary Detail'!$T:$T,"Spring",'Salary Detail'!$S:$S,$E$5,'Salary Detail'!$R:$R,B7)</f>
        <v>611.66999999999996</v>
      </c>
      <c r="F7" s="9">
        <f>SUMIFS('Salary Detail'!$H:$H,'Salary Detail'!$T:$T,"Spring",'Salary Detail'!$S:$S,$F$5,'Salary Detail'!$R:$R,B7)</f>
        <v>611.66999999999996</v>
      </c>
      <c r="G7" s="9">
        <f>SUMIFS('Salary Detail'!$H:$H,'Salary Detail'!$T:$T,"Spring",'Salary Detail'!$S:$S,$G$5,'Salary Detail'!$R:$R,B7)</f>
        <v>611.66999999999996</v>
      </c>
      <c r="H7" s="2">
        <f t="shared" ref="H7:H11" si="0">SUM(C7:G7)</f>
        <v>2752.51</v>
      </c>
    </row>
    <row r="8" spans="1:14" x14ac:dyDescent="0.25">
      <c r="A8" s="12" t="s">
        <v>47</v>
      </c>
      <c r="B8" s="12" t="s">
        <v>47</v>
      </c>
      <c r="C8" s="9">
        <f>SUMIFS('Salary Detail'!$H:$H,'Salary Detail'!$T:$T,"Spring",'Salary Detail'!$S:$S,$C$5,'Salary Detail'!$R:$R,B8)</f>
        <v>0</v>
      </c>
      <c r="D8" s="9">
        <f>SUMIFS('Salary Detail'!$H:$H,'Salary Detail'!$T:$T,"Spring",'Salary Detail'!$S:$S,$D$5,'Salary Detail'!$R:$R,B8)</f>
        <v>0</v>
      </c>
      <c r="E8" s="9">
        <f>SUMIFS('Salary Detail'!$H:$H,'Salary Detail'!$T:$T,"Spring",'Salary Detail'!$S:$S,$E$5,'Salary Detail'!$R:$R,B8)</f>
        <v>0</v>
      </c>
      <c r="F8" s="9">
        <f>SUMIFS('Salary Detail'!$H:$H,'Salary Detail'!$T:$T,"Spring",'Salary Detail'!$S:$S,$F$5,'Salary Detail'!$R:$R,B8)</f>
        <v>0</v>
      </c>
      <c r="G8" s="9">
        <f>SUMIFS('Salary Detail'!$H:$H,'Salary Detail'!$T:$T,"Spring",'Salary Detail'!$S:$S,$G$5,'Salary Detail'!$R:$R,B8)</f>
        <v>0</v>
      </c>
      <c r="H8" s="2">
        <f t="shared" si="0"/>
        <v>0</v>
      </c>
    </row>
    <row r="9" spans="1:14" x14ac:dyDescent="0.25">
      <c r="A9" s="12" t="s">
        <v>47</v>
      </c>
      <c r="B9" s="12" t="s">
        <v>47</v>
      </c>
      <c r="C9" s="9">
        <f>SUMIFS('Salary Detail'!$H:$H,'Salary Detail'!$T:$T,"Spring",'Salary Detail'!$S:$S,$C$5,'Salary Detail'!$R:$R,B9)</f>
        <v>0</v>
      </c>
      <c r="D9" s="9">
        <f>SUMIFS('Salary Detail'!$H:$H,'Salary Detail'!$T:$T,"Spring",'Salary Detail'!$S:$S,$D$5,'Salary Detail'!$R:$R,B9)</f>
        <v>0</v>
      </c>
      <c r="E9" s="9">
        <f>SUMIFS('Salary Detail'!$H:$H,'Salary Detail'!$T:$T,"Spring",'Salary Detail'!$S:$S,$E$5,'Salary Detail'!$R:$R,B9)</f>
        <v>0</v>
      </c>
      <c r="F9" s="9">
        <f>SUMIFS('Salary Detail'!$H:$H,'Salary Detail'!$T:$T,"Spring",'Salary Detail'!$S:$S,$F$5,'Salary Detail'!$R:$R,B9)</f>
        <v>0</v>
      </c>
      <c r="G9" s="9">
        <f>SUMIFS('Salary Detail'!$H:$H,'Salary Detail'!$T:$T,"Spring",'Salary Detail'!$S:$S,$G$5,'Salary Detail'!$R:$R,B9)</f>
        <v>0</v>
      </c>
      <c r="H9" s="2">
        <f t="shared" si="0"/>
        <v>0</v>
      </c>
    </row>
    <row r="10" spans="1:14" x14ac:dyDescent="0.25">
      <c r="A10" s="12" t="s">
        <v>47</v>
      </c>
      <c r="B10" s="12" t="s">
        <v>47</v>
      </c>
      <c r="C10" s="9">
        <f>SUMIFS('Salary Detail'!$H:$H,'Salary Detail'!$T:$T,"Spring",'Salary Detail'!$S:$S,$C$5,'Salary Detail'!$R:$R,B10)</f>
        <v>0</v>
      </c>
      <c r="D10" s="9">
        <f>SUMIFS('Salary Detail'!$H:$H,'Salary Detail'!$T:$T,"Spring",'Salary Detail'!$S:$S,$D$5,'Salary Detail'!$R:$R,B10)</f>
        <v>0</v>
      </c>
      <c r="E10" s="9">
        <f>SUMIFS('Salary Detail'!$H:$H,'Salary Detail'!$T:$T,"Spring",'Salary Detail'!$S:$S,$E$5,'Salary Detail'!$R:$R,B10)</f>
        <v>0</v>
      </c>
      <c r="F10" s="9">
        <f>SUMIFS('Salary Detail'!$H:$H,'Salary Detail'!$T:$T,"Spring",'Salary Detail'!$S:$S,$F$5,'Salary Detail'!$R:$R,B10)</f>
        <v>0</v>
      </c>
      <c r="G10" s="9">
        <f>SUMIFS('Salary Detail'!$H:$H,'Salary Detail'!$T:$T,"Spring",'Salary Detail'!$S:$S,$G$5,'Salary Detail'!$R:$R,B10)</f>
        <v>0</v>
      </c>
      <c r="H10" s="2">
        <f t="shared" si="0"/>
        <v>0</v>
      </c>
    </row>
    <row r="11" spans="1:14" x14ac:dyDescent="0.25">
      <c r="A11" s="12" t="s">
        <v>47</v>
      </c>
      <c r="B11" s="12" t="s">
        <v>47</v>
      </c>
      <c r="C11" s="9">
        <f>SUMIFS('Salary Detail'!$H:$H,'Salary Detail'!$T:$T,"Spring",'Salary Detail'!$S:$S,$C$5,'Salary Detail'!$R:$R,B11)</f>
        <v>0</v>
      </c>
      <c r="D11" s="9">
        <f>SUMIFS('Salary Detail'!$H:$H,'Salary Detail'!$T:$T,"Spring",'Salary Detail'!$S:$S,$D$5,'Salary Detail'!$R:$R,B11)</f>
        <v>0</v>
      </c>
      <c r="E11" s="9">
        <f>SUMIFS('Salary Detail'!$H:$H,'Salary Detail'!$T:$T,"Spring",'Salary Detail'!$S:$S,$E$5,'Salary Detail'!$R:$R,B11)</f>
        <v>0</v>
      </c>
      <c r="F11" s="9">
        <f>SUMIFS('Salary Detail'!$H:$H,'Salary Detail'!$T:$T,"Spring",'Salary Detail'!$S:$S,$F$5,'Salary Detail'!$R:$R,B11)</f>
        <v>0</v>
      </c>
      <c r="G11" s="9">
        <f>SUMIFS('Salary Detail'!$H:$H,'Salary Detail'!$T:$T,"Spring",'Salary Detail'!$S:$S,$G$5,'Salary Detail'!$R:$R,B11)</f>
        <v>0</v>
      </c>
      <c r="H11" s="2">
        <f t="shared" si="0"/>
        <v>0</v>
      </c>
    </row>
    <row r="12" spans="1:14" x14ac:dyDescent="0.25">
      <c r="C12" s="2">
        <f t="shared" ref="C12:H12" si="1">SUM(C6:C11)</f>
        <v>1472.4949999999999</v>
      </c>
      <c r="D12" s="2">
        <f t="shared" si="1"/>
        <v>2945</v>
      </c>
      <c r="E12" s="2">
        <f t="shared" si="1"/>
        <v>2945</v>
      </c>
      <c r="F12" s="2">
        <f t="shared" si="1"/>
        <v>2945</v>
      </c>
      <c r="G12" s="2">
        <f t="shared" si="1"/>
        <v>2945</v>
      </c>
      <c r="H12" s="2">
        <f t="shared" si="1"/>
        <v>13252.495000000001</v>
      </c>
      <c r="J12" s="2">
        <f>H12+Fall!I11</f>
        <v>23752.480000000003</v>
      </c>
    </row>
    <row r="13" spans="1:14" x14ac:dyDescent="0.25">
      <c r="B13" s="6" t="s">
        <v>3</v>
      </c>
      <c r="D13" s="19"/>
      <c r="E13" s="19"/>
      <c r="F13" s="19"/>
      <c r="G13" s="19"/>
    </row>
    <row r="14" spans="1:14" x14ac:dyDescent="0.25">
      <c r="A14" t="str">
        <f>$A$6</f>
        <v>RA-A</v>
      </c>
      <c r="B14" t="str">
        <f>$B$6</f>
        <v>144-123456-AAC1234</v>
      </c>
      <c r="C14" s="69">
        <f>IFERROR(SUM($C6:C6)/INDEX(Rates!$D$71:$H$81,MATCH($A14,Rates!$A$71:$A$81,0),MATCH(C$5,Rates!$D$70:$H$70,0)),0)</f>
        <v>0.49999892857219386</v>
      </c>
      <c r="D14" s="69">
        <f>IFERROR(SUM($C6:D6)/INDEX(Rates!$D$71:$H$81,MATCH($A14,Rates!$A$71:$A$81,0),MATCH(D$5,Rates!$D$70:$H$70,0)),0)</f>
        <v>0.49999892857219386</v>
      </c>
      <c r="E14" s="69">
        <f>IFERROR(SUM($C6:E6)/INDEX(Rates!$D$71:$H$81,MATCH($A14,Rates!$A$71:$A$81,0),MATCH(E$5,Rates!$D$70:$H$70,0)),0)</f>
        <v>0.49999892857219391</v>
      </c>
      <c r="F14" s="69">
        <f>IFERROR(SUM($C6:F6)/INDEX(Rates!$D$71:$H$81,MATCH($A14,Rates!$A$71:$A$81,0),MATCH(F$5,Rates!$D$70:$H$70,0)),0)</f>
        <v>0.49999892857219386</v>
      </c>
      <c r="G14" s="69">
        <f>IFERROR(SUM($C6:G6)/INDEX(Rates!$D$71:$H$81,MATCH($A14,Rates!$A$71:$A$81,0),MATCH(G$5,Rates!$D$70:$H$70,0)),0)</f>
        <v>0.49999892857219391</v>
      </c>
      <c r="H14" s="38"/>
      <c r="J14" s="2"/>
      <c r="L14" s="4"/>
      <c r="N14" s="4"/>
    </row>
    <row r="15" spans="1:14" x14ac:dyDescent="0.25">
      <c r="A15" t="str">
        <f>$A$7</f>
        <v>TA</v>
      </c>
      <c r="B15" t="str">
        <f>$B$7</f>
        <v>233-123456-AAB1234</v>
      </c>
      <c r="C15" s="69">
        <f>IFERROR(SUM($C7:C7)/INDEX(Rates!$D$71:$H$81,MATCH($A15,Rates!$A$71:$A$81,0),MATCH(C$5,Rates!$D$70:$H$70,0)),0)</f>
        <v>0.14772566262075798</v>
      </c>
      <c r="D15" s="69">
        <f>IFERROR(SUM($C7:D7)/INDEX(Rates!$D$71:$H$81,MATCH($A15,Rates!$A$71:$A$81,0),MATCH(D$5,Rates!$D$70:$H$70,0)),0)</f>
        <v>0.15234375</v>
      </c>
      <c r="E15" s="69">
        <f>IFERROR(SUM($C7:E7)/INDEX(Rates!$D$71:$H$81,MATCH($A15,Rates!$A$71:$A$81,0),MATCH(E$5,Rates!$D$70:$H$70,0)),0)</f>
        <v>0.1504632909476234</v>
      </c>
      <c r="F15" s="69">
        <f>IFERROR(SUM($C7:F7)/INDEX(Rates!$D$71:$H$81,MATCH($A15,Rates!$A$71:$A$81,0),MATCH(F$5,Rates!$D$70:$H$70,0)),0)</f>
        <v>0.14967151871504378</v>
      </c>
      <c r="G15" s="69">
        <f>IFERROR(SUM($C7:G7)/INDEX(Rates!$D$71:$H$81,MATCH($A15,Rates!$A$71:$A$81,0),MATCH(G$5,Rates!$D$70:$H$70,0)),0)</f>
        <v>0.15234430347411448</v>
      </c>
      <c r="J15" s="2"/>
      <c r="L15" s="4"/>
      <c r="N15" s="4"/>
    </row>
    <row r="16" spans="1:14" x14ac:dyDescent="0.25">
      <c r="A16" t="str">
        <f>IFERROR($A$8,NA)</f>
        <v>N/A</v>
      </c>
      <c r="B16" t="str">
        <f>$B$8</f>
        <v>N/A</v>
      </c>
      <c r="C16" s="69">
        <f>IFERROR(SUM($C8:C8)/INDEX(Rates!$D$71:$H$81,MATCH($A16,Rates!$A$71:$A$81,0),MATCH(C$5,Rates!$D$70:$H$70,0)),0)</f>
        <v>0</v>
      </c>
      <c r="D16" s="69">
        <f>IFERROR(SUM($C8:D8)/INDEX(Rates!$D$71:$H$81,MATCH($A16,Rates!$A$71:$A$81,0),MATCH(D$5,Rates!$D$70:$H$70,0)),0)</f>
        <v>0</v>
      </c>
      <c r="E16" s="69">
        <f>IFERROR(SUM($C8:E8)/INDEX(Rates!$D$71:$H$81,MATCH($A16,Rates!$A$71:$A$81,0),MATCH(E$5,Rates!$D$70:$H$70,0)),0)</f>
        <v>0</v>
      </c>
      <c r="F16" s="69">
        <f>IFERROR(SUM($C8:F8)/INDEX(Rates!$D$71:$H$81,MATCH($A16,Rates!$A$71:$A$81,0),MATCH(F$5,Rates!$D$70:$H$70,0)),0)</f>
        <v>0</v>
      </c>
      <c r="G16" s="69">
        <f>IFERROR(SUM($C8:G8)/INDEX(Rates!$D$71:$H$81,MATCH($A16,Rates!$A$71:$A$81,0),MATCH(G$5,Rates!$D$70:$H$70,0)),0)</f>
        <v>0</v>
      </c>
      <c r="J16" s="2"/>
      <c r="L16" s="4"/>
      <c r="N16" s="4"/>
    </row>
    <row r="17" spans="1:14" x14ac:dyDescent="0.25">
      <c r="A17" t="str">
        <f>$A$9</f>
        <v>N/A</v>
      </c>
      <c r="B17" t="str">
        <f>$B$9</f>
        <v>N/A</v>
      </c>
      <c r="C17" s="69">
        <f>IFERROR(SUM($C9:C9)/INDEX(Rates!$D$71:$H$81,MATCH($A17,Rates!$A$71:$A$81,0),MATCH(C$5,Rates!$D$70:$H$70,0)),0)</f>
        <v>0</v>
      </c>
      <c r="D17" s="69">
        <f>IFERROR(SUM($C9:D9)/INDEX(Rates!$D$71:$H$81,MATCH($A17,Rates!$A$71:$A$81,0),MATCH(D$5,Rates!$D$70:$H$70,0)),0)</f>
        <v>0</v>
      </c>
      <c r="E17" s="69">
        <f>IFERROR(SUM($C9:E9)/INDEX(Rates!$D$71:$H$81,MATCH($A17,Rates!$A$71:$A$81,0),MATCH(E$5,Rates!$D$70:$H$70,0)),0)</f>
        <v>0</v>
      </c>
      <c r="F17" s="69">
        <f>IFERROR(SUM($C9:F9)/INDEX(Rates!$D$71:$H$81,MATCH($A17,Rates!$A$71:$A$81,0),MATCH(F$5,Rates!$D$70:$H$70,0)),0)</f>
        <v>0</v>
      </c>
      <c r="G17" s="69">
        <f>IFERROR(SUM($C9:G9)/INDEX(Rates!$D$71:$H$81,MATCH($A17,Rates!$A$71:$A$81,0),MATCH(G$5,Rates!$D$70:$H$70,0)),0)</f>
        <v>0</v>
      </c>
      <c r="J17" s="2"/>
    </row>
    <row r="18" spans="1:14" x14ac:dyDescent="0.25">
      <c r="A18" t="str">
        <f>$A$10</f>
        <v>N/A</v>
      </c>
      <c r="B18" t="str">
        <f>$B$10</f>
        <v>N/A</v>
      </c>
      <c r="C18" s="69">
        <f>IFERROR(SUM($C10:C10)/INDEX(Rates!$D$71:$H$81,MATCH($A18,Rates!$A$71:$A$81,0),MATCH(C$5,Rates!$D$70:$H$70,0)),0)</f>
        <v>0</v>
      </c>
      <c r="D18" s="69">
        <f>IFERROR(SUM($C10:D10)/INDEX(Rates!$D$71:$H$81,MATCH($A18,Rates!$A$71:$A$81,0),MATCH(D$5,Rates!$D$70:$H$70,0)),0)</f>
        <v>0</v>
      </c>
      <c r="E18" s="69">
        <f>IFERROR(SUM($C10:E10)/INDEX(Rates!$D$71:$H$81,MATCH($A18,Rates!$A$71:$A$81,0),MATCH(E$5,Rates!$D$70:$H$70,0)),0)</f>
        <v>0</v>
      </c>
      <c r="F18" s="69">
        <f>IFERROR(SUM($C10:F10)/INDEX(Rates!$D$71:$H$81,MATCH($A18,Rates!$A$71:$A$81,0),MATCH(F$5,Rates!$D$70:$H$70,0)),0)</f>
        <v>0</v>
      </c>
      <c r="G18" s="69">
        <f>IFERROR(SUM($C10:G10)/INDEX(Rates!$D$71:$H$81,MATCH($A18,Rates!$A$71:$A$81,0),MATCH(G$5,Rates!$D$70:$H$70,0)),0)</f>
        <v>0</v>
      </c>
      <c r="J18" s="2"/>
    </row>
    <row r="19" spans="1:14" x14ac:dyDescent="0.25">
      <c r="A19" t="str">
        <f>$A$11</f>
        <v>N/A</v>
      </c>
      <c r="B19" t="str">
        <f>$B$11</f>
        <v>N/A</v>
      </c>
      <c r="C19" s="70">
        <f>IFERROR(SUM($C11:C11)/INDEX(Rates!$D$71:$H$81,MATCH($A19,Rates!$A$71:$A$81,0),MATCH(C$5,Rates!$D$70:$H$70,0)),0)</f>
        <v>0</v>
      </c>
      <c r="D19" s="70">
        <f>IFERROR(SUM($C11:D11)/INDEX(Rates!$D$71:$H$81,MATCH($A19,Rates!$A$71:$A$81,0),MATCH(D$5,Rates!$D$70:$H$70,0)),0)</f>
        <v>0</v>
      </c>
      <c r="E19" s="70">
        <f>IFERROR(SUM($C11:E11)/INDEX(Rates!$D$71:$H$81,MATCH($A19,Rates!$A$71:$A$81,0),MATCH(E$5,Rates!$D$70:$H$70,0)),0)</f>
        <v>0</v>
      </c>
      <c r="F19" s="70">
        <f>IFERROR(SUM($C11:F11)/INDEX(Rates!$D$71:$H$81,MATCH($A19,Rates!$A$71:$A$81,0),MATCH(F$5,Rates!$D$70:$H$70,0)),0)</f>
        <v>0</v>
      </c>
      <c r="G19" s="70">
        <f>IFERROR(SUM($C11:G11)/INDEX(Rates!$D$71:$H$81,MATCH($A19,Rates!$A$71:$A$81,0),MATCH(G$5,Rates!$D$70:$H$70,0)),0)</f>
        <v>0</v>
      </c>
      <c r="J19" s="2"/>
    </row>
    <row r="20" spans="1:14" x14ac:dyDescent="0.25">
      <c r="C20" s="20">
        <f>SUM(C14:C19)</f>
        <v>0.64772459119295189</v>
      </c>
      <c r="D20" s="20">
        <f>SUM(D14:D19)</f>
        <v>0.65234267857219386</v>
      </c>
      <c r="E20" s="20">
        <f>SUM(E14:E19)</f>
        <v>0.65046221951981731</v>
      </c>
      <c r="F20" s="20">
        <f>SUM(F14:F19)</f>
        <v>0.64967044728723766</v>
      </c>
      <c r="G20" s="20">
        <f>SUM(G14:G19)</f>
        <v>0.6523432320463084</v>
      </c>
      <c r="J20" s="2"/>
    </row>
    <row r="21" spans="1:14" x14ac:dyDescent="0.25">
      <c r="C21" s="1"/>
      <c r="D21" s="1"/>
      <c r="E21" s="1"/>
      <c r="F21" s="1"/>
      <c r="G21" s="1"/>
      <c r="J21" s="2"/>
    </row>
    <row r="22" spans="1:14" x14ac:dyDescent="0.25">
      <c r="B22" s="6" t="s">
        <v>4</v>
      </c>
      <c r="D22" s="19"/>
      <c r="E22" s="19"/>
      <c r="F22" s="19"/>
      <c r="G22" s="19"/>
      <c r="J22" s="2"/>
    </row>
    <row r="23" spans="1:14" x14ac:dyDescent="0.25">
      <c r="A23" t="str">
        <f>$A$6</f>
        <v>RA-A</v>
      </c>
      <c r="B23" t="str">
        <f>$B$6</f>
        <v>144-123456-AAC1234</v>
      </c>
      <c r="C23" s="38">
        <f t="shared" ref="C23:C28" si="2">IFERROR((C14/$C$20),0)</f>
        <v>0.77193136615566327</v>
      </c>
      <c r="D23" s="38">
        <f t="shared" ref="D23:D28" si="3">IFERROR((D14/$D$20),0)</f>
        <v>0.76646668230654436</v>
      </c>
      <c r="E23" s="38">
        <f t="shared" ref="E23:E28" si="4">IFERROR((E14/$E$20),0)</f>
        <v>0.76868250540562055</v>
      </c>
      <c r="F23" s="38">
        <f t="shared" ref="F23:F28" si="5">IFERROR((F14/$F$20),0)</f>
        <v>0.76961932108808118</v>
      </c>
      <c r="G23" s="38">
        <f t="shared" ref="G23:G28" si="6">IFERROR((G14/$G$20),0)</f>
        <v>0.76646603200552577</v>
      </c>
      <c r="N23" s="2"/>
    </row>
    <row r="24" spans="1:14" x14ac:dyDescent="0.25">
      <c r="A24" t="str">
        <f>$A$7</f>
        <v>TA</v>
      </c>
      <c r="B24" t="str">
        <f>$B$7</f>
        <v>233-123456-AAB1234</v>
      </c>
      <c r="C24" s="38">
        <f t="shared" si="2"/>
        <v>0.22806863384433665</v>
      </c>
      <c r="D24" s="38">
        <f t="shared" si="3"/>
        <v>0.2335333176934557</v>
      </c>
      <c r="E24" s="38">
        <f t="shared" si="4"/>
        <v>0.23131749459437945</v>
      </c>
      <c r="F24" s="38">
        <f t="shared" si="5"/>
        <v>0.23038067891191882</v>
      </c>
      <c r="G24" s="38">
        <f t="shared" si="6"/>
        <v>0.23353396799447426</v>
      </c>
      <c r="N24" s="2"/>
    </row>
    <row r="25" spans="1:14" x14ac:dyDescent="0.25">
      <c r="A25" t="str">
        <f>IFERROR($A$8,NA)</f>
        <v>N/A</v>
      </c>
      <c r="B25" t="str">
        <f>$B$8</f>
        <v>N/A</v>
      </c>
      <c r="C25" s="38">
        <f t="shared" si="2"/>
        <v>0</v>
      </c>
      <c r="D25" s="38">
        <f t="shared" si="3"/>
        <v>0</v>
      </c>
      <c r="E25" s="38">
        <f t="shared" si="4"/>
        <v>0</v>
      </c>
      <c r="F25" s="38">
        <f t="shared" si="5"/>
        <v>0</v>
      </c>
      <c r="G25" s="38">
        <f t="shared" si="6"/>
        <v>0</v>
      </c>
      <c r="N25" s="2"/>
    </row>
    <row r="26" spans="1:14" x14ac:dyDescent="0.25">
      <c r="A26" t="str">
        <f>$A$9</f>
        <v>N/A</v>
      </c>
      <c r="B26" t="str">
        <f>$B$9</f>
        <v>N/A</v>
      </c>
      <c r="C26" s="38">
        <f t="shared" si="2"/>
        <v>0</v>
      </c>
      <c r="D26" s="38">
        <f t="shared" si="3"/>
        <v>0</v>
      </c>
      <c r="E26" s="38">
        <f t="shared" si="4"/>
        <v>0</v>
      </c>
      <c r="F26" s="38">
        <f t="shared" si="5"/>
        <v>0</v>
      </c>
      <c r="G26" s="38">
        <f t="shared" si="6"/>
        <v>0</v>
      </c>
      <c r="N26" s="2"/>
    </row>
    <row r="27" spans="1:14" x14ac:dyDescent="0.25">
      <c r="A27" t="str">
        <f>$A$10</f>
        <v>N/A</v>
      </c>
      <c r="B27" t="str">
        <f>$B$10</f>
        <v>N/A</v>
      </c>
      <c r="C27" s="38">
        <f t="shared" si="2"/>
        <v>0</v>
      </c>
      <c r="D27" s="38">
        <f t="shared" si="3"/>
        <v>0</v>
      </c>
      <c r="E27" s="38">
        <f t="shared" si="4"/>
        <v>0</v>
      </c>
      <c r="F27" s="38">
        <f t="shared" si="5"/>
        <v>0</v>
      </c>
      <c r="G27" s="38">
        <f t="shared" si="6"/>
        <v>0</v>
      </c>
      <c r="N27" s="2"/>
    </row>
    <row r="28" spans="1:14" x14ac:dyDescent="0.25">
      <c r="A28" t="str">
        <f>$A$11</f>
        <v>N/A</v>
      </c>
      <c r="B28" t="str">
        <f>$B$11</f>
        <v>N/A</v>
      </c>
      <c r="C28" s="71">
        <f t="shared" si="2"/>
        <v>0</v>
      </c>
      <c r="D28" s="71">
        <f t="shared" si="3"/>
        <v>0</v>
      </c>
      <c r="E28" s="71">
        <f t="shared" si="4"/>
        <v>0</v>
      </c>
      <c r="F28" s="71">
        <f t="shared" si="5"/>
        <v>0</v>
      </c>
      <c r="G28" s="71">
        <f t="shared" si="6"/>
        <v>0</v>
      </c>
      <c r="N28" s="2"/>
    </row>
    <row r="29" spans="1:14" x14ac:dyDescent="0.25">
      <c r="C29" s="17">
        <f>SUM(C23:C28)</f>
        <v>0.99999999999999989</v>
      </c>
      <c r="D29" s="17">
        <f>SUM(D23:D28)</f>
        <v>1</v>
      </c>
      <c r="E29" s="17">
        <f>SUM(E23:E28)</f>
        <v>1</v>
      </c>
      <c r="F29" s="17">
        <f>SUM(F23:F28)</f>
        <v>1</v>
      </c>
      <c r="G29" s="17">
        <f>SUM(G23:G28)</f>
        <v>1</v>
      </c>
      <c r="N29" s="2"/>
    </row>
    <row r="30" spans="1:14" x14ac:dyDescent="0.25">
      <c r="C30" s="17"/>
      <c r="D30" s="17"/>
      <c r="E30" s="17"/>
      <c r="F30" s="17"/>
      <c r="G30" s="17"/>
    </row>
    <row r="31" spans="1:14" x14ac:dyDescent="0.25">
      <c r="B31" s="6" t="s">
        <v>9</v>
      </c>
    </row>
    <row r="32" spans="1:14" ht="17.25" x14ac:dyDescent="0.4">
      <c r="C32" s="3">
        <v>666.68</v>
      </c>
      <c r="D32" s="3">
        <v>1333.33</v>
      </c>
      <c r="E32" s="3">
        <v>1333.33</v>
      </c>
      <c r="F32" s="3">
        <v>1333.33</v>
      </c>
      <c r="G32" s="3">
        <v>1333.33</v>
      </c>
      <c r="H32" s="8" t="s">
        <v>10</v>
      </c>
      <c r="J32" s="78" t="s">
        <v>62</v>
      </c>
      <c r="K32" s="78" t="s">
        <v>64</v>
      </c>
      <c r="L32" s="78"/>
      <c r="M32" s="78"/>
    </row>
    <row r="33" spans="1:13" x14ac:dyDescent="0.25">
      <c r="A33" t="str">
        <f>$A$6</f>
        <v>RA-A</v>
      </c>
      <c r="B33" t="str">
        <f>$B$6</f>
        <v>144-123456-AAC1234</v>
      </c>
      <c r="C33" s="2">
        <f>IF($C$20&gt;0.33,($C$32)*C23,0)</f>
        <v>514.63120318865754</v>
      </c>
      <c r="D33" s="2">
        <f>IF($D$20&gt;0.33,($C$32+$D$32)*D23,0)-C33</f>
        <v>1018.3098260912541</v>
      </c>
      <c r="E33" s="2">
        <f>IF($E$20&gt;0.33,(C$32+D$32+E$32)*E23,0)-(C33+D33)</f>
        <v>1029.3391132888592</v>
      </c>
      <c r="F33" s="2">
        <f>IF($F$20&gt;0.33,(C$32+D$32+E$32+F$32)*F23,0)-(C33+D33+E33)</f>
        <v>1029.279254573345</v>
      </c>
      <c r="G33" s="2">
        <f>IF($G$20&gt;0.33,(C$32+D$32+E$32+F$32+G$32)*G23,0)-(C33+D33+E33+F33)</f>
        <v>1007.2367948910387</v>
      </c>
      <c r="H33" s="10">
        <f>SUM(C33:G33)</f>
        <v>4598.7961920331545</v>
      </c>
      <c r="J33" s="80">
        <v>4598.8</v>
      </c>
      <c r="K33" s="79">
        <f>H33-J33</f>
        <v>-3.8079668456703075E-3</v>
      </c>
      <c r="L33" s="78"/>
      <c r="M33" s="79"/>
    </row>
    <row r="34" spans="1:13" x14ac:dyDescent="0.25">
      <c r="A34" t="str">
        <f>$A$7</f>
        <v>TA</v>
      </c>
      <c r="B34" t="str">
        <f>$B$7</f>
        <v>233-123456-AAB1234</v>
      </c>
      <c r="C34" s="2">
        <f t="shared" ref="C34:C38" si="7">IF($C$20&gt;0.33,($C$32)*C24,0)</f>
        <v>152.04879681134236</v>
      </c>
      <c r="D34" s="2">
        <f t="shared" ref="D34:D38" si="8">IF($D$20&gt;0.33,($C$32+$D$32)*D24,0)-C34</f>
        <v>315.0201739087459</v>
      </c>
      <c r="E34" s="2">
        <f t="shared" ref="E34:E38" si="9">IF($E$20&gt;0.33,(C$32+D$32+E$32)*E24,0)-(C34+D34)</f>
        <v>303.99088671114043</v>
      </c>
      <c r="F34" s="2">
        <f t="shared" ref="F34:F38" si="10">IF($F$20&gt;0.33,(C$32+D$32+E$32+F$32)*F24,0)-(C34+D34+E34)</f>
        <v>304.05074542665557</v>
      </c>
      <c r="G34" s="2">
        <f t="shared" ref="G34:G38" si="11">IF($G$20&gt;0.33,(C$32+D$32+E$32+F$32+G$32)*G24,0)-(C34+D34+E34+F34)</f>
        <v>326.09320510896123</v>
      </c>
      <c r="H34" s="10">
        <f>SUM(C34:G34)</f>
        <v>1401.2038079668455</v>
      </c>
      <c r="J34" s="80">
        <v>1401.2</v>
      </c>
      <c r="K34" s="79">
        <f t="shared" ref="K34:K37" si="12">H34-J34</f>
        <v>3.8079668454429338E-3</v>
      </c>
      <c r="L34" s="78"/>
      <c r="M34" s="79"/>
    </row>
    <row r="35" spans="1:13" x14ac:dyDescent="0.25">
      <c r="A35" t="str">
        <f>IFERROR($A$8,NA)</f>
        <v>N/A</v>
      </c>
      <c r="B35" t="str">
        <f>$B$8</f>
        <v>N/A</v>
      </c>
      <c r="C35" s="2">
        <f t="shared" si="7"/>
        <v>0</v>
      </c>
      <c r="D35" s="2">
        <f t="shared" si="8"/>
        <v>0</v>
      </c>
      <c r="E35" s="2">
        <f t="shared" si="9"/>
        <v>0</v>
      </c>
      <c r="F35" s="2">
        <f t="shared" si="10"/>
        <v>0</v>
      </c>
      <c r="G35" s="2">
        <f t="shared" si="11"/>
        <v>0</v>
      </c>
      <c r="H35" s="10">
        <f>SUM(C35:G35)</f>
        <v>0</v>
      </c>
      <c r="J35" s="80">
        <v>0</v>
      </c>
      <c r="K35" s="79">
        <f t="shared" si="12"/>
        <v>0</v>
      </c>
      <c r="L35" s="78"/>
      <c r="M35" s="78"/>
    </row>
    <row r="36" spans="1:13" x14ac:dyDescent="0.25">
      <c r="A36" t="str">
        <f>$A$9</f>
        <v>N/A</v>
      </c>
      <c r="B36" t="str">
        <f>$B$9</f>
        <v>N/A</v>
      </c>
      <c r="C36" s="2">
        <f t="shared" si="7"/>
        <v>0</v>
      </c>
      <c r="D36" s="2">
        <f t="shared" si="8"/>
        <v>0</v>
      </c>
      <c r="E36" s="2">
        <f t="shared" si="9"/>
        <v>0</v>
      </c>
      <c r="F36" s="2">
        <f t="shared" si="10"/>
        <v>0</v>
      </c>
      <c r="G36" s="2">
        <f t="shared" si="11"/>
        <v>0</v>
      </c>
      <c r="H36" s="10">
        <f>SUM(C36:G36)</f>
        <v>0</v>
      </c>
      <c r="J36" s="80">
        <v>0</v>
      </c>
      <c r="K36" s="79">
        <f t="shared" si="12"/>
        <v>0</v>
      </c>
      <c r="L36" s="78"/>
      <c r="M36" s="78"/>
    </row>
    <row r="37" spans="1:13" x14ac:dyDescent="0.25">
      <c r="A37" t="str">
        <f>$A$10</f>
        <v>N/A</v>
      </c>
      <c r="B37" t="str">
        <f>$B$10</f>
        <v>N/A</v>
      </c>
      <c r="C37" s="2">
        <f t="shared" si="7"/>
        <v>0</v>
      </c>
      <c r="D37" s="2">
        <f t="shared" si="8"/>
        <v>0</v>
      </c>
      <c r="E37" s="2">
        <f t="shared" si="9"/>
        <v>0</v>
      </c>
      <c r="F37" s="2">
        <f t="shared" si="10"/>
        <v>0</v>
      </c>
      <c r="G37" s="2">
        <f t="shared" si="11"/>
        <v>0</v>
      </c>
      <c r="H37" s="10">
        <f t="shared" ref="H37:H38" si="13">SUM(C37:G37)</f>
        <v>0</v>
      </c>
      <c r="J37" s="80">
        <v>0</v>
      </c>
      <c r="K37" s="79">
        <f t="shared" si="12"/>
        <v>0</v>
      </c>
      <c r="L37" s="78"/>
      <c r="M37" s="78"/>
    </row>
    <row r="38" spans="1:13" x14ac:dyDescent="0.25">
      <c r="A38" t="str">
        <f>$A$11</f>
        <v>N/A</v>
      </c>
      <c r="B38" t="str">
        <f>$B$11</f>
        <v>N/A</v>
      </c>
      <c r="C38" s="22">
        <f t="shared" si="7"/>
        <v>0</v>
      </c>
      <c r="D38" s="22">
        <f t="shared" si="8"/>
        <v>0</v>
      </c>
      <c r="E38" s="22">
        <f t="shared" si="9"/>
        <v>0</v>
      </c>
      <c r="F38" s="22">
        <f t="shared" si="10"/>
        <v>0</v>
      </c>
      <c r="G38" s="22">
        <f t="shared" si="11"/>
        <v>0</v>
      </c>
      <c r="H38" s="23">
        <f t="shared" si="13"/>
        <v>0</v>
      </c>
      <c r="J38" s="81"/>
      <c r="K38" s="22"/>
      <c r="L38" s="78"/>
      <c r="M38" s="78"/>
    </row>
    <row r="39" spans="1:13" x14ac:dyDescent="0.25">
      <c r="C39" s="2">
        <f t="shared" ref="C39:H39" si="14">SUM(C33:C38)</f>
        <v>666.67999999999984</v>
      </c>
      <c r="D39" s="2">
        <f t="shared" si="14"/>
        <v>1333.33</v>
      </c>
      <c r="E39" s="2">
        <f t="shared" si="14"/>
        <v>1333.3299999999995</v>
      </c>
      <c r="F39" s="2">
        <f t="shared" si="14"/>
        <v>1333.3300000000006</v>
      </c>
      <c r="G39" s="2">
        <f t="shared" si="14"/>
        <v>1333.33</v>
      </c>
      <c r="H39" s="10">
        <f t="shared" si="14"/>
        <v>6000</v>
      </c>
      <c r="J39" s="79">
        <f>SUM(J33:J38)</f>
        <v>6000</v>
      </c>
      <c r="K39" s="79">
        <f>SUM(K33:K38)</f>
        <v>-2.2737367544323206E-13</v>
      </c>
      <c r="L39" s="78"/>
      <c r="M39" s="78"/>
    </row>
    <row r="40" spans="1:13" x14ac:dyDescent="0.25">
      <c r="J40" s="78"/>
      <c r="K40" s="78"/>
      <c r="L40" s="78"/>
      <c r="M40" s="78"/>
    </row>
    <row r="41" spans="1:13" x14ac:dyDescent="0.25">
      <c r="J41" s="78"/>
      <c r="K41" s="78"/>
      <c r="L41" s="78"/>
      <c r="M41" s="78"/>
    </row>
    <row r="43" spans="1:13" x14ac:dyDescent="0.25">
      <c r="D43" s="5"/>
    </row>
  </sheetData>
  <dataConsolidate/>
  <conditionalFormatting sqref="C20:G20">
    <cfRule type="cellIs" dxfId="0" priority="1" operator="lessThan">
      <formula>0.333</formula>
    </cfRule>
  </conditionalFormatting>
  <pageMargins left="0.2" right="0.2" top="0.75" bottom="0.75" header="0.3" footer="0.3"/>
  <pageSetup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Rates!$B$11:$B$12</xm:f>
          </x14:formula1>
          <xm:sqref>F2</xm:sqref>
        </x14:dataValidation>
        <x14:dataValidation type="list" allowBlank="1" showInputMessage="1" showErrorMessage="1" xr:uid="{00000000-0002-0000-0300-000001000000}">
          <x14:formula1>
            <xm:f>Rates!$B$11:$B$13</xm:f>
          </x14:formula1>
          <xm:sqref>F1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90"/>
  <sheetViews>
    <sheetView topLeftCell="C1" workbookViewId="0">
      <pane ySplit="1" topLeftCell="A2" activePane="bottomLeft" state="frozen"/>
      <selection activeCell="D1" sqref="D1"/>
      <selection pane="bottomLeft" activeCell="H27" sqref="H27"/>
    </sheetView>
  </sheetViews>
  <sheetFormatPr defaultRowHeight="15" x14ac:dyDescent="0.25"/>
  <cols>
    <col min="1" max="1" width="10" bestFit="1" customWidth="1"/>
    <col min="2" max="2" width="12.42578125" bestFit="1" customWidth="1"/>
    <col min="3" max="3" width="7.7109375" bestFit="1" customWidth="1"/>
    <col min="4" max="4" width="7.5703125" bestFit="1" customWidth="1"/>
    <col min="5" max="5" width="7.28515625" bestFit="1" customWidth="1"/>
    <col min="6" max="6" width="7" bestFit="1" customWidth="1"/>
    <col min="7" max="7" width="15.42578125" bestFit="1" customWidth="1"/>
    <col min="8" max="8" width="10.42578125" bestFit="1" customWidth="1"/>
    <col min="9" max="9" width="11.140625" bestFit="1" customWidth="1"/>
    <col min="10" max="10" width="11" bestFit="1" customWidth="1"/>
    <col min="11" max="11" width="15" bestFit="1" customWidth="1"/>
    <col min="12" max="12" width="41.140625" customWidth="1"/>
    <col min="13" max="13" width="22" bestFit="1" customWidth="1"/>
    <col min="14" max="14" width="14.28515625" bestFit="1" customWidth="1"/>
    <col min="15" max="15" width="12.5703125" bestFit="1" customWidth="1"/>
    <col min="16" max="16" width="14" bestFit="1" customWidth="1"/>
    <col min="17" max="17" width="12.28515625" bestFit="1" customWidth="1"/>
    <col min="18" max="18" width="19.42578125" bestFit="1" customWidth="1"/>
    <col min="19" max="19" width="10.85546875" bestFit="1" customWidth="1"/>
    <col min="20" max="20" width="11.7109375" bestFit="1" customWidth="1"/>
  </cols>
  <sheetData>
    <row r="1" spans="1:21" x14ac:dyDescent="0.25">
      <c r="A1" t="s">
        <v>56</v>
      </c>
      <c r="B1" t="s">
        <v>70</v>
      </c>
      <c r="C1" t="s">
        <v>57</v>
      </c>
      <c r="D1" t="s">
        <v>58</v>
      </c>
      <c r="E1" t="s">
        <v>71</v>
      </c>
      <c r="F1" t="s">
        <v>72</v>
      </c>
      <c r="G1" t="s">
        <v>69</v>
      </c>
      <c r="H1" t="s">
        <v>29</v>
      </c>
      <c r="I1" t="s">
        <v>68</v>
      </c>
      <c r="J1" t="s">
        <v>60</v>
      </c>
      <c r="K1" t="s">
        <v>59</v>
      </c>
      <c r="L1" t="s">
        <v>61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s="82" t="s">
        <v>67</v>
      </c>
      <c r="S1" s="82" t="s">
        <v>66</v>
      </c>
      <c r="T1" s="82" t="s">
        <v>63</v>
      </c>
    </row>
    <row r="2" spans="1:21" s="84" customFormat="1" x14ac:dyDescent="0.25">
      <c r="A2" s="5" t="s">
        <v>98</v>
      </c>
      <c r="B2" t="s">
        <v>97</v>
      </c>
      <c r="C2" t="s">
        <v>89</v>
      </c>
      <c r="D2" s="5" t="s">
        <v>99</v>
      </c>
      <c r="E2" t="s">
        <v>79</v>
      </c>
      <c r="F2" t="s">
        <v>80</v>
      </c>
      <c r="G2" t="s">
        <v>125</v>
      </c>
      <c r="H2" s="85">
        <v>-2333.33</v>
      </c>
      <c r="I2" t="s">
        <v>101</v>
      </c>
      <c r="J2" s="86">
        <v>43514</v>
      </c>
      <c r="K2">
        <v>0</v>
      </c>
      <c r="L2" t="s">
        <v>93</v>
      </c>
      <c r="M2" t="s">
        <v>81</v>
      </c>
      <c r="N2" s="86">
        <v>43344</v>
      </c>
      <c r="O2" s="86">
        <v>43373</v>
      </c>
      <c r="P2" s="86">
        <v>43344</v>
      </c>
      <c r="Q2" s="86">
        <v>43373</v>
      </c>
      <c r="R2" s="83" t="str">
        <f t="shared" ref="R2:R3" si="0">CONCATENATE(C2,"-",D2,"-",G2)</f>
        <v>135-123456-AAA1234</v>
      </c>
      <c r="S2" s="89" t="str">
        <f t="shared" ref="S2:S15" si="1">RIGHT(L2,LEN(L2)-35)</f>
        <v>September</v>
      </c>
      <c r="T2" s="84" t="s">
        <v>95</v>
      </c>
    </row>
    <row r="3" spans="1:21" s="84" customFormat="1" x14ac:dyDescent="0.25">
      <c r="A3" s="5" t="s">
        <v>98</v>
      </c>
      <c r="B3" t="s">
        <v>97</v>
      </c>
      <c r="C3" t="s">
        <v>78</v>
      </c>
      <c r="D3" s="5" t="s">
        <v>99</v>
      </c>
      <c r="E3" t="s">
        <v>79</v>
      </c>
      <c r="F3" t="s">
        <v>80</v>
      </c>
      <c r="G3" t="s">
        <v>127</v>
      </c>
      <c r="H3" s="85">
        <v>2333.33</v>
      </c>
      <c r="I3" t="s">
        <v>101</v>
      </c>
      <c r="J3" s="86">
        <v>43514</v>
      </c>
      <c r="K3">
        <v>0</v>
      </c>
      <c r="L3" t="s">
        <v>93</v>
      </c>
      <c r="M3" t="s">
        <v>81</v>
      </c>
      <c r="N3" s="86">
        <v>43344</v>
      </c>
      <c r="O3" s="86">
        <v>43373</v>
      </c>
      <c r="P3" s="86">
        <v>43344</v>
      </c>
      <c r="Q3" s="86">
        <v>43373</v>
      </c>
      <c r="R3" s="83" t="str">
        <f t="shared" si="0"/>
        <v>144-123456-AAC1234</v>
      </c>
      <c r="S3" s="89" t="str">
        <f t="shared" si="1"/>
        <v>September</v>
      </c>
      <c r="T3" s="84" t="s">
        <v>95</v>
      </c>
    </row>
    <row r="4" spans="1:21" s="84" customFormat="1" x14ac:dyDescent="0.25">
      <c r="A4" s="5" t="s">
        <v>98</v>
      </c>
      <c r="B4" t="s">
        <v>97</v>
      </c>
      <c r="C4" t="s">
        <v>89</v>
      </c>
      <c r="D4" s="5" t="s">
        <v>99</v>
      </c>
      <c r="E4" t="s">
        <v>79</v>
      </c>
      <c r="F4" t="s">
        <v>80</v>
      </c>
      <c r="G4" t="s">
        <v>125</v>
      </c>
      <c r="H4" s="85">
        <v>2333.33</v>
      </c>
      <c r="I4" t="s">
        <v>104</v>
      </c>
      <c r="J4" s="86">
        <v>43368</v>
      </c>
      <c r="K4">
        <v>0</v>
      </c>
      <c r="L4" t="s">
        <v>93</v>
      </c>
      <c r="M4" t="s">
        <v>81</v>
      </c>
      <c r="N4" s="86">
        <v>43344</v>
      </c>
      <c r="O4" s="86">
        <v>43373</v>
      </c>
      <c r="P4" s="86">
        <v>43344</v>
      </c>
      <c r="Q4" s="86">
        <v>43373</v>
      </c>
      <c r="R4" s="83" t="str">
        <f t="shared" ref="R4:R24" si="2">CONCATENATE(C4,"-",D4,"-",G4)</f>
        <v>135-123456-AAA1234</v>
      </c>
      <c r="S4" s="89" t="str">
        <f t="shared" si="1"/>
        <v>September</v>
      </c>
      <c r="T4" s="84" t="s">
        <v>95</v>
      </c>
    </row>
    <row r="5" spans="1:21" s="84" customFormat="1" x14ac:dyDescent="0.25">
      <c r="A5" s="5" t="s">
        <v>98</v>
      </c>
      <c r="B5" t="s">
        <v>97</v>
      </c>
      <c r="C5" t="s">
        <v>78</v>
      </c>
      <c r="D5" s="5" t="s">
        <v>99</v>
      </c>
      <c r="E5" t="s">
        <v>79</v>
      </c>
      <c r="F5" t="s">
        <v>80</v>
      </c>
      <c r="G5" t="s">
        <v>127</v>
      </c>
      <c r="H5" s="85">
        <v>2333.33</v>
      </c>
      <c r="I5" t="s">
        <v>102</v>
      </c>
      <c r="J5" s="86">
        <v>43514</v>
      </c>
      <c r="K5">
        <v>0</v>
      </c>
      <c r="L5" t="s">
        <v>91</v>
      </c>
      <c r="M5" t="s">
        <v>81</v>
      </c>
      <c r="N5" s="86">
        <v>43374</v>
      </c>
      <c r="O5" s="86">
        <v>43404</v>
      </c>
      <c r="P5" s="86">
        <v>43374</v>
      </c>
      <c r="Q5" s="86">
        <v>43404</v>
      </c>
      <c r="R5" s="83" t="str">
        <f t="shared" si="2"/>
        <v>144-123456-AAC1234</v>
      </c>
      <c r="S5" s="89" t="str">
        <f t="shared" si="1"/>
        <v>October</v>
      </c>
      <c r="T5" s="84" t="s">
        <v>95</v>
      </c>
    </row>
    <row r="6" spans="1:21" s="84" customFormat="1" x14ac:dyDescent="0.25">
      <c r="A6" s="5" t="s">
        <v>98</v>
      </c>
      <c r="B6" t="s">
        <v>97</v>
      </c>
      <c r="C6" t="s">
        <v>89</v>
      </c>
      <c r="D6" s="5" t="s">
        <v>99</v>
      </c>
      <c r="E6" t="s">
        <v>79</v>
      </c>
      <c r="F6" t="s">
        <v>80</v>
      </c>
      <c r="G6" t="s">
        <v>125</v>
      </c>
      <c r="H6" s="85">
        <v>-2333.33</v>
      </c>
      <c r="I6" t="s">
        <v>102</v>
      </c>
      <c r="J6" s="86">
        <v>43514</v>
      </c>
      <c r="K6">
        <v>0</v>
      </c>
      <c r="L6" t="s">
        <v>91</v>
      </c>
      <c r="M6" t="s">
        <v>81</v>
      </c>
      <c r="N6" s="86">
        <v>43374</v>
      </c>
      <c r="O6" s="86">
        <v>43404</v>
      </c>
      <c r="P6" s="86">
        <v>43374</v>
      </c>
      <c r="Q6" s="86">
        <v>43404</v>
      </c>
      <c r="R6" s="83" t="str">
        <f t="shared" si="2"/>
        <v>135-123456-AAA1234</v>
      </c>
      <c r="S6" s="89" t="str">
        <f t="shared" si="1"/>
        <v>October</v>
      </c>
      <c r="T6" s="84" t="s">
        <v>95</v>
      </c>
    </row>
    <row r="7" spans="1:21" s="84" customFormat="1" x14ac:dyDescent="0.25">
      <c r="A7" s="5" t="s">
        <v>98</v>
      </c>
      <c r="B7" t="s">
        <v>97</v>
      </c>
      <c r="C7" t="s">
        <v>89</v>
      </c>
      <c r="D7" s="5" t="s">
        <v>99</v>
      </c>
      <c r="E7" t="s">
        <v>79</v>
      </c>
      <c r="F7" t="s">
        <v>80</v>
      </c>
      <c r="G7" t="s">
        <v>125</v>
      </c>
      <c r="H7" s="85">
        <v>2333.33</v>
      </c>
      <c r="I7" t="s">
        <v>105</v>
      </c>
      <c r="J7" s="86">
        <v>43398</v>
      </c>
      <c r="K7">
        <v>0</v>
      </c>
      <c r="L7" t="s">
        <v>91</v>
      </c>
      <c r="M7" t="s">
        <v>81</v>
      </c>
      <c r="N7" s="86">
        <v>43374</v>
      </c>
      <c r="O7" s="86">
        <v>43404</v>
      </c>
      <c r="P7" s="86">
        <v>43374</v>
      </c>
      <c r="Q7" s="86">
        <v>43404</v>
      </c>
      <c r="R7" s="83" t="str">
        <f t="shared" si="2"/>
        <v>135-123456-AAA1234</v>
      </c>
      <c r="S7" s="89" t="str">
        <f t="shared" si="1"/>
        <v>October</v>
      </c>
      <c r="T7" s="84" t="s">
        <v>95</v>
      </c>
    </row>
    <row r="8" spans="1:21" s="84" customFormat="1" x14ac:dyDescent="0.25">
      <c r="A8" s="5" t="s">
        <v>98</v>
      </c>
      <c r="B8" t="s">
        <v>97</v>
      </c>
      <c r="C8" t="s">
        <v>78</v>
      </c>
      <c r="D8" s="5" t="s">
        <v>99</v>
      </c>
      <c r="E8" t="s">
        <v>79</v>
      </c>
      <c r="F8" t="s">
        <v>80</v>
      </c>
      <c r="G8" t="s">
        <v>127</v>
      </c>
      <c r="H8" s="85">
        <v>2333.33</v>
      </c>
      <c r="I8" t="s">
        <v>102</v>
      </c>
      <c r="J8" s="86">
        <v>43514</v>
      </c>
      <c r="K8">
        <v>0</v>
      </c>
      <c r="L8" t="s">
        <v>92</v>
      </c>
      <c r="M8" t="s">
        <v>81</v>
      </c>
      <c r="N8" s="86">
        <v>43405</v>
      </c>
      <c r="O8" s="86">
        <v>43434</v>
      </c>
      <c r="P8" s="86">
        <v>43405</v>
      </c>
      <c r="Q8" s="86">
        <v>43434</v>
      </c>
      <c r="R8" s="83" t="str">
        <f t="shared" si="2"/>
        <v>144-123456-AAC1234</v>
      </c>
      <c r="S8" s="89" t="str">
        <f t="shared" si="1"/>
        <v>November</v>
      </c>
      <c r="T8" s="84" t="s">
        <v>95</v>
      </c>
    </row>
    <row r="9" spans="1:21" s="84" customFormat="1" x14ac:dyDescent="0.25">
      <c r="A9" s="5" t="s">
        <v>98</v>
      </c>
      <c r="B9" t="s">
        <v>97</v>
      </c>
      <c r="C9" t="s">
        <v>89</v>
      </c>
      <c r="D9" s="5" t="s">
        <v>99</v>
      </c>
      <c r="E9" t="s">
        <v>79</v>
      </c>
      <c r="F9" t="s">
        <v>80</v>
      </c>
      <c r="G9" t="s">
        <v>125</v>
      </c>
      <c r="H9" s="85">
        <v>-2333.33</v>
      </c>
      <c r="I9" t="s">
        <v>102</v>
      </c>
      <c r="J9" s="86">
        <v>43514</v>
      </c>
      <c r="K9">
        <v>0</v>
      </c>
      <c r="L9" t="s">
        <v>92</v>
      </c>
      <c r="M9" t="s">
        <v>81</v>
      </c>
      <c r="N9" s="86">
        <v>43405</v>
      </c>
      <c r="O9" s="86">
        <v>43434</v>
      </c>
      <c r="P9" s="86">
        <v>43405</v>
      </c>
      <c r="Q9" s="86">
        <v>43434</v>
      </c>
      <c r="R9" s="83" t="str">
        <f t="shared" si="2"/>
        <v>135-123456-AAA1234</v>
      </c>
      <c r="S9" s="89" t="str">
        <f t="shared" si="1"/>
        <v>November</v>
      </c>
      <c r="T9" s="84" t="s">
        <v>95</v>
      </c>
    </row>
    <row r="10" spans="1:21" s="90" customFormat="1" x14ac:dyDescent="0.25">
      <c r="A10" s="5" t="s">
        <v>98</v>
      </c>
      <c r="B10" t="s">
        <v>97</v>
      </c>
      <c r="C10" t="s">
        <v>89</v>
      </c>
      <c r="D10" s="5" t="s">
        <v>99</v>
      </c>
      <c r="E10" t="s">
        <v>79</v>
      </c>
      <c r="F10" t="s">
        <v>80</v>
      </c>
      <c r="G10" t="s">
        <v>125</v>
      </c>
      <c r="H10" s="85">
        <v>2333.33</v>
      </c>
      <c r="I10" t="s">
        <v>106</v>
      </c>
      <c r="J10" s="86">
        <v>43424</v>
      </c>
      <c r="K10">
        <v>0</v>
      </c>
      <c r="L10" t="s">
        <v>92</v>
      </c>
      <c r="M10" t="s">
        <v>81</v>
      </c>
      <c r="N10" s="86">
        <v>43405</v>
      </c>
      <c r="O10" s="86">
        <v>43434</v>
      </c>
      <c r="P10" s="86">
        <v>43405</v>
      </c>
      <c r="Q10" s="86">
        <v>43434</v>
      </c>
      <c r="R10" s="83" t="str">
        <f t="shared" si="2"/>
        <v>135-123456-AAA1234</v>
      </c>
      <c r="S10" s="89" t="str">
        <f t="shared" si="1"/>
        <v>November</v>
      </c>
      <c r="T10" s="84" t="s">
        <v>95</v>
      </c>
    </row>
    <row r="11" spans="1:21" s="90" customFormat="1" x14ac:dyDescent="0.25">
      <c r="A11" s="5" t="s">
        <v>98</v>
      </c>
      <c r="B11" t="s">
        <v>97</v>
      </c>
      <c r="C11" t="s">
        <v>89</v>
      </c>
      <c r="D11" s="5" t="s">
        <v>99</v>
      </c>
      <c r="E11" t="s">
        <v>79</v>
      </c>
      <c r="F11" t="s">
        <v>80</v>
      </c>
      <c r="G11" t="s">
        <v>125</v>
      </c>
      <c r="H11" s="85">
        <v>-2333.33</v>
      </c>
      <c r="I11" t="s">
        <v>103</v>
      </c>
      <c r="J11" s="86">
        <v>43514</v>
      </c>
      <c r="K11">
        <v>0</v>
      </c>
      <c r="L11" t="s">
        <v>90</v>
      </c>
      <c r="M11" t="s">
        <v>81</v>
      </c>
      <c r="N11" s="86">
        <v>43435</v>
      </c>
      <c r="O11" s="86">
        <v>43465</v>
      </c>
      <c r="P11" s="86">
        <v>43435</v>
      </c>
      <c r="Q11" s="86">
        <v>43465</v>
      </c>
      <c r="R11" s="83" t="str">
        <f t="shared" si="2"/>
        <v>135-123456-AAA1234</v>
      </c>
      <c r="S11" s="83" t="str">
        <f t="shared" si="1"/>
        <v>December</v>
      </c>
      <c r="T11" s="84" t="s">
        <v>95</v>
      </c>
    </row>
    <row r="12" spans="1:21" s="84" customFormat="1" x14ac:dyDescent="0.25">
      <c r="A12" s="5" t="s">
        <v>98</v>
      </c>
      <c r="B12" t="s">
        <v>97</v>
      </c>
      <c r="C12" t="s">
        <v>78</v>
      </c>
      <c r="D12" s="5" t="s">
        <v>99</v>
      </c>
      <c r="E12" t="s">
        <v>79</v>
      </c>
      <c r="F12" t="s">
        <v>80</v>
      </c>
      <c r="G12" t="s">
        <v>127</v>
      </c>
      <c r="H12" s="85">
        <v>2333.33</v>
      </c>
      <c r="I12" t="s">
        <v>103</v>
      </c>
      <c r="J12" s="86">
        <v>43514</v>
      </c>
      <c r="K12">
        <v>0</v>
      </c>
      <c r="L12" t="s">
        <v>90</v>
      </c>
      <c r="M12" t="s">
        <v>81</v>
      </c>
      <c r="N12" s="86">
        <v>43435</v>
      </c>
      <c r="O12" s="86">
        <v>43465</v>
      </c>
      <c r="P12" s="86">
        <v>43435</v>
      </c>
      <c r="Q12" s="86">
        <v>43465</v>
      </c>
      <c r="R12" s="83" t="str">
        <f t="shared" si="2"/>
        <v>144-123456-AAC1234</v>
      </c>
      <c r="S12" s="89" t="str">
        <f t="shared" si="1"/>
        <v>December</v>
      </c>
      <c r="T12" s="84" t="s">
        <v>95</v>
      </c>
    </row>
    <row r="13" spans="1:21" s="84" customFormat="1" x14ac:dyDescent="0.25">
      <c r="A13" s="5" t="s">
        <v>98</v>
      </c>
      <c r="B13" t="s">
        <v>97</v>
      </c>
      <c r="C13" t="s">
        <v>89</v>
      </c>
      <c r="D13" s="5" t="s">
        <v>99</v>
      </c>
      <c r="E13" t="s">
        <v>79</v>
      </c>
      <c r="F13" t="s">
        <v>80</v>
      </c>
      <c r="G13" t="s">
        <v>125</v>
      </c>
      <c r="H13" s="85">
        <v>2333.33</v>
      </c>
      <c r="I13" t="s">
        <v>107</v>
      </c>
      <c r="J13" s="86">
        <v>43453</v>
      </c>
      <c r="K13">
        <v>0</v>
      </c>
      <c r="L13" t="s">
        <v>90</v>
      </c>
      <c r="M13" t="s">
        <v>81</v>
      </c>
      <c r="N13" s="86">
        <v>43435</v>
      </c>
      <c r="O13" s="86">
        <v>43465</v>
      </c>
      <c r="P13" s="86">
        <v>43435</v>
      </c>
      <c r="Q13" s="86">
        <v>43465</v>
      </c>
      <c r="R13" s="83" t="str">
        <f t="shared" si="2"/>
        <v>135-123456-AAA1234</v>
      </c>
      <c r="S13" s="89" t="str">
        <f t="shared" si="1"/>
        <v>December</v>
      </c>
      <c r="T13" s="84" t="s">
        <v>95</v>
      </c>
    </row>
    <row r="14" spans="1:21" s="84" customFormat="1" x14ac:dyDescent="0.25">
      <c r="A14" s="5" t="s">
        <v>98</v>
      </c>
      <c r="B14" t="s">
        <v>97</v>
      </c>
      <c r="C14" t="s">
        <v>78</v>
      </c>
      <c r="D14" s="5" t="s">
        <v>99</v>
      </c>
      <c r="E14" t="s">
        <v>79</v>
      </c>
      <c r="F14" t="s">
        <v>80</v>
      </c>
      <c r="G14" t="s">
        <v>127</v>
      </c>
      <c r="H14" s="85">
        <f>2333.33*0.5</f>
        <v>1166.665</v>
      </c>
      <c r="I14" t="s">
        <v>108</v>
      </c>
      <c r="J14" s="86">
        <v>43493</v>
      </c>
      <c r="K14">
        <v>0</v>
      </c>
      <c r="L14" t="s">
        <v>94</v>
      </c>
      <c r="M14" t="s">
        <v>81</v>
      </c>
      <c r="N14" s="86">
        <v>43466</v>
      </c>
      <c r="O14" s="86">
        <v>43496</v>
      </c>
      <c r="P14" s="86">
        <v>43466</v>
      </c>
      <c r="Q14" s="86">
        <v>43496</v>
      </c>
      <c r="R14" s="83" t="str">
        <f t="shared" si="2"/>
        <v>144-123456-AAC1234</v>
      </c>
      <c r="S14" s="89" t="str">
        <f t="shared" si="1"/>
        <v>January</v>
      </c>
      <c r="T14" s="84" t="s">
        <v>95</v>
      </c>
    </row>
    <row r="15" spans="1:21" s="84" customFormat="1" x14ac:dyDescent="0.25">
      <c r="A15" s="5" t="s">
        <v>98</v>
      </c>
      <c r="B15" t="s">
        <v>97</v>
      </c>
      <c r="C15" t="s">
        <v>78</v>
      </c>
      <c r="D15" s="5" t="s">
        <v>99</v>
      </c>
      <c r="E15" t="s">
        <v>79</v>
      </c>
      <c r="F15" t="s">
        <v>80</v>
      </c>
      <c r="G15" t="s">
        <v>127</v>
      </c>
      <c r="H15" s="85">
        <f>2333.33*0.5</f>
        <v>1166.665</v>
      </c>
      <c r="I15" t="s">
        <v>108</v>
      </c>
      <c r="J15" s="86">
        <v>43493</v>
      </c>
      <c r="K15">
        <v>0</v>
      </c>
      <c r="L15" t="s">
        <v>94</v>
      </c>
      <c r="M15" t="s">
        <v>81</v>
      </c>
      <c r="N15" s="86">
        <v>43466</v>
      </c>
      <c r="O15" s="86">
        <v>43496</v>
      </c>
      <c r="P15" s="86">
        <v>43466</v>
      </c>
      <c r="Q15" s="86">
        <v>43496</v>
      </c>
      <c r="R15" s="83" t="str">
        <f t="shared" si="2"/>
        <v>144-123456-AAC1234</v>
      </c>
      <c r="S15" s="89" t="str">
        <f t="shared" si="1"/>
        <v>January</v>
      </c>
      <c r="T15" s="84" t="s">
        <v>96</v>
      </c>
    </row>
    <row r="16" spans="1:21" s="84" customFormat="1" x14ac:dyDescent="0.25">
      <c r="A16" s="5" t="s">
        <v>98</v>
      </c>
      <c r="B16" t="s">
        <v>97</v>
      </c>
      <c r="C16" t="s">
        <v>83</v>
      </c>
      <c r="D16" s="5" t="s">
        <v>99</v>
      </c>
      <c r="E16" t="s">
        <v>79</v>
      </c>
      <c r="F16" t="s">
        <v>84</v>
      </c>
      <c r="G16" t="s">
        <v>100</v>
      </c>
      <c r="H16" s="85">
        <v>305.83</v>
      </c>
      <c r="I16" t="s">
        <v>109</v>
      </c>
      <c r="J16" s="86">
        <v>43521</v>
      </c>
      <c r="K16">
        <v>1</v>
      </c>
      <c r="L16" s="92" t="s">
        <v>88</v>
      </c>
      <c r="M16" t="s">
        <v>85</v>
      </c>
      <c r="N16" s="86">
        <v>43484</v>
      </c>
      <c r="O16" s="86">
        <v>43514</v>
      </c>
      <c r="P16" s="87">
        <v>43469</v>
      </c>
      <c r="Q16" s="87">
        <v>43483</v>
      </c>
      <c r="R16" s="83" t="str">
        <f t="shared" si="2"/>
        <v>233-123456-AAB1234</v>
      </c>
      <c r="S16" s="91" t="s">
        <v>7</v>
      </c>
      <c r="T16" s="84" t="s">
        <v>96</v>
      </c>
      <c r="U16" s="84" t="s">
        <v>130</v>
      </c>
    </row>
    <row r="17" spans="1:20" s="84" customFormat="1" x14ac:dyDescent="0.25">
      <c r="A17" s="5" t="s">
        <v>98</v>
      </c>
      <c r="B17" t="s">
        <v>97</v>
      </c>
      <c r="C17" t="s">
        <v>83</v>
      </c>
      <c r="D17" s="5" t="s">
        <v>99</v>
      </c>
      <c r="E17" t="s">
        <v>79</v>
      </c>
      <c r="F17" t="s">
        <v>84</v>
      </c>
      <c r="G17" t="s">
        <v>100</v>
      </c>
      <c r="H17" s="85">
        <v>611.66999999999996</v>
      </c>
      <c r="I17" t="s">
        <v>109</v>
      </c>
      <c r="J17" s="86">
        <v>43521</v>
      </c>
      <c r="K17">
        <v>1</v>
      </c>
      <c r="L17" t="s">
        <v>88</v>
      </c>
      <c r="M17" t="s">
        <v>85</v>
      </c>
      <c r="N17" s="86">
        <v>43484</v>
      </c>
      <c r="O17" s="86">
        <v>43514</v>
      </c>
      <c r="P17" s="93">
        <v>43484</v>
      </c>
      <c r="Q17" s="93">
        <v>43514</v>
      </c>
      <c r="R17" s="83" t="str">
        <f t="shared" si="2"/>
        <v>233-123456-AAB1234</v>
      </c>
      <c r="S17" s="83" t="str">
        <f t="shared" ref="S17:S24" si="3">RIGHT(L17,LEN(L17)-35)</f>
        <v>February</v>
      </c>
      <c r="T17" s="84" t="s">
        <v>96</v>
      </c>
    </row>
    <row r="18" spans="1:20" s="84" customFormat="1" x14ac:dyDescent="0.25">
      <c r="A18" s="5" t="s">
        <v>98</v>
      </c>
      <c r="B18" t="s">
        <v>97</v>
      </c>
      <c r="C18" t="s">
        <v>78</v>
      </c>
      <c r="D18" s="5" t="s">
        <v>99</v>
      </c>
      <c r="E18" t="s">
        <v>79</v>
      </c>
      <c r="F18" t="s">
        <v>80</v>
      </c>
      <c r="G18" t="s">
        <v>127</v>
      </c>
      <c r="H18" s="85">
        <v>2333.33</v>
      </c>
      <c r="I18" t="s">
        <v>109</v>
      </c>
      <c r="J18" s="86">
        <v>43521</v>
      </c>
      <c r="K18">
        <v>0</v>
      </c>
      <c r="L18" t="s">
        <v>88</v>
      </c>
      <c r="M18" t="s">
        <v>81</v>
      </c>
      <c r="N18" s="86">
        <v>43497</v>
      </c>
      <c r="O18" s="86">
        <v>43524</v>
      </c>
      <c r="P18" s="86">
        <v>43497</v>
      </c>
      <c r="Q18" s="86">
        <v>43524</v>
      </c>
      <c r="R18" s="83" t="str">
        <f t="shared" si="2"/>
        <v>144-123456-AAC1234</v>
      </c>
      <c r="S18" s="83" t="str">
        <f t="shared" si="3"/>
        <v>February</v>
      </c>
      <c r="T18" s="84" t="s">
        <v>96</v>
      </c>
    </row>
    <row r="19" spans="1:20" s="84" customFormat="1" x14ac:dyDescent="0.25">
      <c r="A19" s="5" t="s">
        <v>98</v>
      </c>
      <c r="B19" t="s">
        <v>97</v>
      </c>
      <c r="C19" t="s">
        <v>83</v>
      </c>
      <c r="D19" s="5" t="s">
        <v>99</v>
      </c>
      <c r="E19" t="s">
        <v>79</v>
      </c>
      <c r="F19" t="s">
        <v>84</v>
      </c>
      <c r="G19" t="s">
        <v>100</v>
      </c>
      <c r="H19" s="85">
        <v>611.66999999999996</v>
      </c>
      <c r="I19" t="s">
        <v>110</v>
      </c>
      <c r="J19" s="86">
        <v>43550</v>
      </c>
      <c r="K19">
        <v>1</v>
      </c>
      <c r="L19" t="s">
        <v>87</v>
      </c>
      <c r="M19" t="s">
        <v>85</v>
      </c>
      <c r="N19" s="86">
        <v>43515</v>
      </c>
      <c r="O19" s="86">
        <v>43544</v>
      </c>
      <c r="P19" s="86">
        <v>43515</v>
      </c>
      <c r="Q19" s="86">
        <v>43544</v>
      </c>
      <c r="R19" s="83" t="str">
        <f t="shared" si="2"/>
        <v>233-123456-AAB1234</v>
      </c>
      <c r="S19" s="83" t="str">
        <f t="shared" si="3"/>
        <v>March</v>
      </c>
      <c r="T19" s="84" t="s">
        <v>96</v>
      </c>
    </row>
    <row r="20" spans="1:20" s="84" customFormat="1" x14ac:dyDescent="0.25">
      <c r="A20" s="5" t="s">
        <v>98</v>
      </c>
      <c r="B20" t="s">
        <v>97</v>
      </c>
      <c r="C20" t="s">
        <v>78</v>
      </c>
      <c r="D20" s="5" t="s">
        <v>99</v>
      </c>
      <c r="E20" t="s">
        <v>79</v>
      </c>
      <c r="F20" t="s">
        <v>80</v>
      </c>
      <c r="G20" t="s">
        <v>127</v>
      </c>
      <c r="H20" s="85">
        <v>2333.33</v>
      </c>
      <c r="I20" t="s">
        <v>110</v>
      </c>
      <c r="J20" s="86">
        <v>43550</v>
      </c>
      <c r="K20">
        <v>0</v>
      </c>
      <c r="L20" t="s">
        <v>87</v>
      </c>
      <c r="M20" t="s">
        <v>81</v>
      </c>
      <c r="N20" s="86">
        <v>43525</v>
      </c>
      <c r="O20" s="86">
        <v>43555</v>
      </c>
      <c r="P20" s="86">
        <v>43525</v>
      </c>
      <c r="Q20" s="86">
        <v>43555</v>
      </c>
      <c r="R20" s="83" t="str">
        <f t="shared" si="2"/>
        <v>144-123456-AAC1234</v>
      </c>
      <c r="S20" s="83" t="str">
        <f t="shared" si="3"/>
        <v>March</v>
      </c>
      <c r="T20" s="84" t="s">
        <v>96</v>
      </c>
    </row>
    <row r="21" spans="1:20" s="84" customFormat="1" x14ac:dyDescent="0.25">
      <c r="A21" s="5" t="s">
        <v>98</v>
      </c>
      <c r="B21" t="s">
        <v>97</v>
      </c>
      <c r="C21" t="s">
        <v>83</v>
      </c>
      <c r="D21" s="5" t="s">
        <v>99</v>
      </c>
      <c r="E21" t="s">
        <v>79</v>
      </c>
      <c r="F21" t="s">
        <v>84</v>
      </c>
      <c r="G21" t="s">
        <v>100</v>
      </c>
      <c r="H21" s="85">
        <v>611.66999999999996</v>
      </c>
      <c r="I21" t="s">
        <v>111</v>
      </c>
      <c r="J21" s="86">
        <v>43580</v>
      </c>
      <c r="K21">
        <v>1</v>
      </c>
      <c r="L21" t="s">
        <v>86</v>
      </c>
      <c r="M21" t="s">
        <v>85</v>
      </c>
      <c r="N21" s="86">
        <v>43545</v>
      </c>
      <c r="O21" s="86">
        <v>43574</v>
      </c>
      <c r="P21" s="86">
        <v>43545</v>
      </c>
      <c r="Q21" s="86">
        <v>43574</v>
      </c>
      <c r="R21" s="83" t="str">
        <f t="shared" si="2"/>
        <v>233-123456-AAB1234</v>
      </c>
      <c r="S21" s="83" t="str">
        <f t="shared" si="3"/>
        <v>April</v>
      </c>
      <c r="T21" s="84" t="s">
        <v>96</v>
      </c>
    </row>
    <row r="22" spans="1:20" s="84" customFormat="1" x14ac:dyDescent="0.25">
      <c r="A22" s="5" t="s">
        <v>98</v>
      </c>
      <c r="B22" t="s">
        <v>97</v>
      </c>
      <c r="C22" t="s">
        <v>78</v>
      </c>
      <c r="D22" s="5" t="s">
        <v>99</v>
      </c>
      <c r="E22" t="s">
        <v>79</v>
      </c>
      <c r="F22" t="s">
        <v>80</v>
      </c>
      <c r="G22" t="s">
        <v>127</v>
      </c>
      <c r="H22" s="85">
        <v>2333.33</v>
      </c>
      <c r="I22" t="s">
        <v>111</v>
      </c>
      <c r="J22" s="86">
        <v>43580</v>
      </c>
      <c r="K22">
        <v>0</v>
      </c>
      <c r="L22" t="s">
        <v>86</v>
      </c>
      <c r="M22" t="s">
        <v>81</v>
      </c>
      <c r="N22" s="86">
        <v>43556</v>
      </c>
      <c r="O22" s="86">
        <v>43585</v>
      </c>
      <c r="P22" s="86">
        <v>43556</v>
      </c>
      <c r="Q22" s="86">
        <v>43585</v>
      </c>
      <c r="R22" s="83" t="str">
        <f t="shared" si="2"/>
        <v>144-123456-AAC1234</v>
      </c>
      <c r="S22" s="83" t="str">
        <f t="shared" si="3"/>
        <v>April</v>
      </c>
      <c r="T22" s="84" t="s">
        <v>96</v>
      </c>
    </row>
    <row r="23" spans="1:20" s="84" customFormat="1" x14ac:dyDescent="0.25">
      <c r="A23" s="5" t="s">
        <v>98</v>
      </c>
      <c r="B23" t="s">
        <v>97</v>
      </c>
      <c r="C23" t="s">
        <v>83</v>
      </c>
      <c r="D23" s="5" t="s">
        <v>99</v>
      </c>
      <c r="E23" t="s">
        <v>79</v>
      </c>
      <c r="F23" t="s">
        <v>84</v>
      </c>
      <c r="G23" t="s">
        <v>100</v>
      </c>
      <c r="H23" s="85">
        <v>611.66999999999996</v>
      </c>
      <c r="I23" t="s">
        <v>112</v>
      </c>
      <c r="J23" s="86">
        <v>43608</v>
      </c>
      <c r="K23">
        <v>1</v>
      </c>
      <c r="L23" t="s">
        <v>82</v>
      </c>
      <c r="M23" t="s">
        <v>85</v>
      </c>
      <c r="N23" s="86">
        <v>43575</v>
      </c>
      <c r="O23" s="86">
        <v>43604</v>
      </c>
      <c r="P23" s="86">
        <v>43575</v>
      </c>
      <c r="Q23" s="86">
        <v>43604</v>
      </c>
      <c r="R23" s="83" t="str">
        <f t="shared" si="2"/>
        <v>233-123456-AAB1234</v>
      </c>
      <c r="S23" s="83" t="str">
        <f t="shared" si="3"/>
        <v>May</v>
      </c>
      <c r="T23" s="84" t="s">
        <v>96</v>
      </c>
    </row>
    <row r="24" spans="1:20" s="84" customFormat="1" x14ac:dyDescent="0.25">
      <c r="A24" s="5" t="s">
        <v>98</v>
      </c>
      <c r="B24" t="s">
        <v>97</v>
      </c>
      <c r="C24" t="s">
        <v>78</v>
      </c>
      <c r="D24" s="5" t="s">
        <v>99</v>
      </c>
      <c r="E24" t="s">
        <v>79</v>
      </c>
      <c r="F24" t="s">
        <v>80</v>
      </c>
      <c r="G24" t="s">
        <v>127</v>
      </c>
      <c r="H24" s="85">
        <v>2333.33</v>
      </c>
      <c r="I24" t="s">
        <v>112</v>
      </c>
      <c r="J24" s="86">
        <v>43608</v>
      </c>
      <c r="K24">
        <v>0</v>
      </c>
      <c r="L24" t="s">
        <v>82</v>
      </c>
      <c r="M24" t="s">
        <v>81</v>
      </c>
      <c r="N24" s="86">
        <v>43586</v>
      </c>
      <c r="O24" s="86">
        <v>43616</v>
      </c>
      <c r="P24" s="86">
        <v>43586</v>
      </c>
      <c r="Q24" s="86">
        <v>43616</v>
      </c>
      <c r="R24" s="83" t="str">
        <f t="shared" si="2"/>
        <v>144-123456-AAC1234</v>
      </c>
      <c r="S24" s="83" t="str">
        <f t="shared" si="3"/>
        <v>May</v>
      </c>
      <c r="T24" s="84" t="s">
        <v>96</v>
      </c>
    </row>
    <row r="25" spans="1:20" s="84" customFormat="1" x14ac:dyDescent="0.25"/>
    <row r="26" spans="1:20" s="84" customFormat="1" x14ac:dyDescent="0.25"/>
    <row r="27" spans="1:20" s="84" customFormat="1" x14ac:dyDescent="0.25">
      <c r="H27" s="94">
        <f>SUM(H2:H26)</f>
        <v>23752.480000000003</v>
      </c>
    </row>
    <row r="28" spans="1:20" s="84" customFormat="1" x14ac:dyDescent="0.25"/>
    <row r="29" spans="1:20" s="84" customFormat="1" x14ac:dyDescent="0.25"/>
    <row r="30" spans="1:20" s="84" customFormat="1" x14ac:dyDescent="0.25"/>
    <row r="31" spans="1:20" s="84" customFormat="1" x14ac:dyDescent="0.25"/>
    <row r="32" spans="1:20" s="84" customFormat="1" x14ac:dyDescent="0.25"/>
    <row r="33" s="84" customFormat="1" x14ac:dyDescent="0.25"/>
    <row r="34" s="84" customFormat="1" x14ac:dyDescent="0.25"/>
    <row r="35" s="84" customFormat="1" x14ac:dyDescent="0.25"/>
    <row r="36" s="84" customFormat="1" x14ac:dyDescent="0.25"/>
    <row r="37" s="84" customFormat="1" x14ac:dyDescent="0.25"/>
    <row r="38" s="84" customFormat="1" x14ac:dyDescent="0.25"/>
    <row r="39" s="84" customFormat="1" x14ac:dyDescent="0.25"/>
    <row r="40" s="84" customFormat="1" x14ac:dyDescent="0.25"/>
    <row r="41" s="84" customFormat="1" x14ac:dyDescent="0.25"/>
    <row r="42" s="84" customFormat="1" x14ac:dyDescent="0.25"/>
    <row r="43" s="84" customFormat="1" x14ac:dyDescent="0.25"/>
    <row r="44" s="84" customFormat="1" x14ac:dyDescent="0.25"/>
    <row r="45" s="84" customFormat="1" x14ac:dyDescent="0.25"/>
    <row r="46" s="84" customFormat="1" x14ac:dyDescent="0.25"/>
    <row r="47" s="84" customFormat="1" x14ac:dyDescent="0.25"/>
    <row r="48" s="84" customFormat="1" x14ac:dyDescent="0.25"/>
    <row r="49" s="84" customFormat="1" x14ac:dyDescent="0.25"/>
    <row r="50" s="84" customFormat="1" x14ac:dyDescent="0.25"/>
    <row r="51" s="84" customFormat="1" x14ac:dyDescent="0.25"/>
    <row r="52" s="84" customFormat="1" x14ac:dyDescent="0.25"/>
    <row r="53" s="84" customFormat="1" x14ac:dyDescent="0.25"/>
    <row r="54" s="84" customFormat="1" x14ac:dyDescent="0.25"/>
    <row r="55" s="84" customFormat="1" x14ac:dyDescent="0.25"/>
    <row r="56" s="84" customFormat="1" x14ac:dyDescent="0.25"/>
    <row r="57" s="84" customFormat="1" x14ac:dyDescent="0.25"/>
    <row r="58" s="84" customFormat="1" x14ac:dyDescent="0.25"/>
    <row r="59" s="84" customFormat="1" x14ac:dyDescent="0.25"/>
    <row r="60" s="84" customFormat="1" x14ac:dyDescent="0.25"/>
    <row r="61" s="84" customFormat="1" x14ac:dyDescent="0.25"/>
    <row r="62" s="84" customFormat="1" x14ac:dyDescent="0.25"/>
    <row r="63" s="84" customFormat="1" x14ac:dyDescent="0.25"/>
    <row r="64" s="84" customFormat="1" x14ac:dyDescent="0.25"/>
    <row r="65" s="84" customFormat="1" x14ac:dyDescent="0.25"/>
    <row r="66" s="84" customFormat="1" x14ac:dyDescent="0.25"/>
    <row r="67" s="84" customFormat="1" x14ac:dyDescent="0.25"/>
    <row r="68" s="84" customFormat="1" x14ac:dyDescent="0.25"/>
    <row r="69" s="84" customFormat="1" x14ac:dyDescent="0.25"/>
    <row r="70" s="84" customFormat="1" x14ac:dyDescent="0.25"/>
    <row r="71" s="84" customFormat="1" x14ac:dyDescent="0.25"/>
    <row r="72" s="84" customFormat="1" x14ac:dyDescent="0.25"/>
    <row r="73" s="84" customFormat="1" x14ac:dyDescent="0.25"/>
    <row r="74" s="84" customFormat="1" x14ac:dyDescent="0.25"/>
    <row r="75" s="84" customFormat="1" x14ac:dyDescent="0.25"/>
    <row r="76" s="84" customFormat="1" x14ac:dyDescent="0.25"/>
    <row r="77" s="84" customFormat="1" x14ac:dyDescent="0.25"/>
    <row r="78" s="84" customFormat="1" x14ac:dyDescent="0.25"/>
    <row r="79" s="84" customFormat="1" x14ac:dyDescent="0.25"/>
    <row r="80" s="84" customFormat="1" x14ac:dyDescent="0.25"/>
    <row r="81" s="84" customFormat="1" x14ac:dyDescent="0.25"/>
    <row r="82" s="84" customFormat="1" x14ac:dyDescent="0.25"/>
    <row r="83" s="84" customFormat="1" x14ac:dyDescent="0.25"/>
    <row r="84" s="84" customFormat="1" x14ac:dyDescent="0.25"/>
    <row r="85" s="84" customFormat="1" x14ac:dyDescent="0.25"/>
    <row r="86" s="84" customFormat="1" x14ac:dyDescent="0.25"/>
    <row r="87" s="84" customFormat="1" x14ac:dyDescent="0.25"/>
    <row r="88" s="84" customFormat="1" x14ac:dyDescent="0.25"/>
    <row r="89" s="84" customFormat="1" x14ac:dyDescent="0.25"/>
    <row r="90" s="84" customFormat="1" x14ac:dyDescent="0.25"/>
    <row r="91" s="84" customFormat="1" x14ac:dyDescent="0.25"/>
    <row r="92" s="84" customFormat="1" x14ac:dyDescent="0.25"/>
    <row r="93" s="84" customFormat="1" x14ac:dyDescent="0.25"/>
    <row r="94" s="84" customFormat="1" x14ac:dyDescent="0.25"/>
    <row r="95" s="84" customFormat="1" x14ac:dyDescent="0.25"/>
    <row r="96" s="84" customFormat="1" x14ac:dyDescent="0.25"/>
    <row r="97" s="84" customFormat="1" x14ac:dyDescent="0.25"/>
    <row r="98" s="84" customFormat="1" x14ac:dyDescent="0.25"/>
    <row r="99" s="84" customFormat="1" x14ac:dyDescent="0.25"/>
    <row r="100" s="84" customFormat="1" x14ac:dyDescent="0.25"/>
    <row r="101" s="84" customFormat="1" x14ac:dyDescent="0.25"/>
    <row r="102" s="84" customFormat="1" x14ac:dyDescent="0.25"/>
    <row r="103" s="84" customFormat="1" x14ac:dyDescent="0.25"/>
    <row r="104" s="84" customFormat="1" x14ac:dyDescent="0.25"/>
    <row r="105" s="84" customFormat="1" x14ac:dyDescent="0.25"/>
    <row r="106" s="84" customFormat="1" x14ac:dyDescent="0.25"/>
    <row r="107" s="84" customFormat="1" x14ac:dyDescent="0.25"/>
    <row r="108" s="84" customFormat="1" x14ac:dyDescent="0.25"/>
    <row r="109" s="84" customFormat="1" x14ac:dyDescent="0.25"/>
    <row r="110" s="84" customFormat="1" x14ac:dyDescent="0.25"/>
    <row r="111" s="84" customFormat="1" x14ac:dyDescent="0.25"/>
    <row r="112" s="84" customFormat="1" x14ac:dyDescent="0.25"/>
    <row r="113" s="84" customFormat="1" x14ac:dyDescent="0.25"/>
    <row r="114" s="84" customFormat="1" x14ac:dyDescent="0.25"/>
    <row r="115" s="84" customFormat="1" x14ac:dyDescent="0.25"/>
    <row r="116" s="84" customFormat="1" x14ac:dyDescent="0.25"/>
    <row r="117" s="84" customFormat="1" x14ac:dyDescent="0.25"/>
    <row r="118" s="84" customFormat="1" x14ac:dyDescent="0.25"/>
    <row r="119" s="84" customFormat="1" x14ac:dyDescent="0.25"/>
    <row r="120" s="84" customFormat="1" x14ac:dyDescent="0.25"/>
    <row r="121" s="84" customFormat="1" x14ac:dyDescent="0.25"/>
    <row r="122" s="84" customFormat="1" x14ac:dyDescent="0.25"/>
    <row r="123" s="84" customFormat="1" x14ac:dyDescent="0.25"/>
    <row r="124" s="84" customFormat="1" x14ac:dyDescent="0.25"/>
    <row r="125" s="84" customFormat="1" x14ac:dyDescent="0.25"/>
    <row r="126" s="84" customFormat="1" x14ac:dyDescent="0.25"/>
    <row r="127" s="84" customFormat="1" x14ac:dyDescent="0.25"/>
    <row r="128" s="84" customFormat="1" x14ac:dyDescent="0.25"/>
    <row r="129" s="84" customFormat="1" x14ac:dyDescent="0.25"/>
    <row r="130" s="84" customFormat="1" x14ac:dyDescent="0.25"/>
    <row r="131" s="84" customFormat="1" x14ac:dyDescent="0.25"/>
    <row r="132" s="84" customFormat="1" x14ac:dyDescent="0.25"/>
    <row r="133" s="84" customFormat="1" x14ac:dyDescent="0.25"/>
    <row r="134" s="84" customFormat="1" x14ac:dyDescent="0.25"/>
    <row r="135" s="84" customFormat="1" x14ac:dyDescent="0.25"/>
    <row r="136" s="84" customFormat="1" x14ac:dyDescent="0.25"/>
    <row r="137" s="84" customFormat="1" x14ac:dyDescent="0.25"/>
    <row r="138" s="84" customFormat="1" x14ac:dyDescent="0.25"/>
    <row r="139" s="84" customFormat="1" x14ac:dyDescent="0.25"/>
    <row r="140" s="84" customFormat="1" x14ac:dyDescent="0.25"/>
    <row r="141" s="84" customFormat="1" x14ac:dyDescent="0.25"/>
    <row r="142" s="84" customFormat="1" x14ac:dyDescent="0.25"/>
    <row r="143" s="84" customFormat="1" x14ac:dyDescent="0.25"/>
    <row r="144" s="84" customFormat="1" x14ac:dyDescent="0.25"/>
    <row r="145" s="84" customFormat="1" x14ac:dyDescent="0.25"/>
    <row r="146" s="84" customFormat="1" x14ac:dyDescent="0.25"/>
    <row r="147" s="84" customFormat="1" x14ac:dyDescent="0.25"/>
    <row r="148" s="84" customFormat="1" x14ac:dyDescent="0.25"/>
    <row r="149" s="84" customFormat="1" x14ac:dyDescent="0.25"/>
    <row r="150" s="84" customFormat="1" x14ac:dyDescent="0.25"/>
    <row r="151" s="84" customFormat="1" x14ac:dyDescent="0.25"/>
    <row r="152" s="84" customFormat="1" x14ac:dyDescent="0.25"/>
    <row r="153" s="84" customFormat="1" x14ac:dyDescent="0.25"/>
    <row r="154" s="84" customFormat="1" x14ac:dyDescent="0.25"/>
    <row r="155" s="84" customFormat="1" x14ac:dyDescent="0.25"/>
    <row r="156" s="84" customFormat="1" x14ac:dyDescent="0.25"/>
    <row r="157" s="84" customFormat="1" x14ac:dyDescent="0.25"/>
    <row r="158" s="84" customFormat="1" x14ac:dyDescent="0.25"/>
    <row r="159" s="84" customFormat="1" x14ac:dyDescent="0.25"/>
    <row r="160" s="84" customFormat="1" x14ac:dyDescent="0.25"/>
    <row r="161" s="84" customFormat="1" x14ac:dyDescent="0.25"/>
    <row r="162" s="84" customFormat="1" x14ac:dyDescent="0.25"/>
    <row r="163" s="84" customFormat="1" x14ac:dyDescent="0.25"/>
    <row r="164" s="84" customFormat="1" x14ac:dyDescent="0.25"/>
    <row r="165" s="84" customFormat="1" x14ac:dyDescent="0.25"/>
    <row r="166" s="84" customFormat="1" x14ac:dyDescent="0.25"/>
    <row r="167" s="84" customFormat="1" x14ac:dyDescent="0.25"/>
    <row r="168" s="84" customFormat="1" x14ac:dyDescent="0.25"/>
    <row r="169" s="84" customFormat="1" x14ac:dyDescent="0.25"/>
    <row r="170" s="84" customFormat="1" x14ac:dyDescent="0.25"/>
    <row r="171" s="84" customFormat="1" x14ac:dyDescent="0.25"/>
    <row r="172" s="84" customFormat="1" x14ac:dyDescent="0.25"/>
    <row r="173" s="84" customFormat="1" x14ac:dyDescent="0.25"/>
    <row r="174" s="84" customFormat="1" x14ac:dyDescent="0.25"/>
    <row r="175" s="84" customFormat="1" x14ac:dyDescent="0.25"/>
    <row r="176" s="84" customFormat="1" x14ac:dyDescent="0.25"/>
    <row r="177" s="84" customFormat="1" x14ac:dyDescent="0.25"/>
    <row r="178" s="84" customFormat="1" x14ac:dyDescent="0.25"/>
    <row r="179" s="84" customFormat="1" x14ac:dyDescent="0.25"/>
    <row r="180" s="84" customFormat="1" x14ac:dyDescent="0.25"/>
    <row r="181" s="84" customFormat="1" x14ac:dyDescent="0.25"/>
    <row r="182" s="84" customFormat="1" x14ac:dyDescent="0.25"/>
    <row r="183" s="84" customFormat="1" x14ac:dyDescent="0.25"/>
    <row r="184" s="84" customFormat="1" x14ac:dyDescent="0.25"/>
    <row r="185" s="84" customFormat="1" x14ac:dyDescent="0.25"/>
    <row r="186" s="84" customFormat="1" x14ac:dyDescent="0.25"/>
    <row r="187" s="84" customFormat="1" x14ac:dyDescent="0.25"/>
    <row r="188" s="84" customFormat="1" x14ac:dyDescent="0.25"/>
    <row r="189" s="84" customFormat="1" x14ac:dyDescent="0.25"/>
    <row r="190" s="84" customFormat="1" x14ac:dyDescent="0.25"/>
    <row r="191" s="84" customFormat="1" x14ac:dyDescent="0.25"/>
    <row r="192" s="84" customFormat="1" x14ac:dyDescent="0.25"/>
    <row r="193" s="84" customFormat="1" x14ac:dyDescent="0.25"/>
    <row r="194" s="84" customFormat="1" x14ac:dyDescent="0.25"/>
    <row r="195" s="84" customFormat="1" x14ac:dyDescent="0.25"/>
    <row r="196" s="84" customFormat="1" x14ac:dyDescent="0.25"/>
    <row r="197" s="84" customFormat="1" x14ac:dyDescent="0.25"/>
    <row r="198" s="84" customFormat="1" x14ac:dyDescent="0.25"/>
    <row r="199" s="84" customFormat="1" x14ac:dyDescent="0.25"/>
    <row r="200" s="84" customFormat="1" x14ac:dyDescent="0.25"/>
    <row r="201" s="84" customFormat="1" x14ac:dyDescent="0.25"/>
    <row r="202" s="84" customFormat="1" x14ac:dyDescent="0.25"/>
    <row r="203" s="84" customFormat="1" x14ac:dyDescent="0.25"/>
    <row r="204" s="84" customFormat="1" x14ac:dyDescent="0.25"/>
    <row r="205" s="84" customFormat="1" x14ac:dyDescent="0.25"/>
    <row r="206" s="84" customFormat="1" x14ac:dyDescent="0.25"/>
    <row r="207" s="84" customFormat="1" x14ac:dyDescent="0.25"/>
    <row r="208" s="84" customFormat="1" x14ac:dyDescent="0.25"/>
    <row r="209" s="84" customFormat="1" x14ac:dyDescent="0.25"/>
    <row r="210" s="84" customFormat="1" x14ac:dyDescent="0.25"/>
    <row r="211" s="84" customFormat="1" x14ac:dyDescent="0.25"/>
    <row r="212" s="84" customFormat="1" x14ac:dyDescent="0.25"/>
    <row r="213" s="84" customFormat="1" x14ac:dyDescent="0.25"/>
    <row r="214" s="84" customFormat="1" x14ac:dyDescent="0.25"/>
    <row r="215" s="84" customFormat="1" x14ac:dyDescent="0.25"/>
    <row r="216" s="84" customFormat="1" x14ac:dyDescent="0.25"/>
    <row r="217" s="84" customFormat="1" x14ac:dyDescent="0.25"/>
    <row r="218" s="84" customFormat="1" x14ac:dyDescent="0.25"/>
    <row r="219" s="84" customFormat="1" x14ac:dyDescent="0.25"/>
    <row r="220" s="84" customFormat="1" x14ac:dyDescent="0.25"/>
    <row r="221" s="84" customFormat="1" x14ac:dyDescent="0.25"/>
    <row r="222" s="84" customFormat="1" x14ac:dyDescent="0.25"/>
    <row r="223" s="84" customFormat="1" x14ac:dyDescent="0.25"/>
    <row r="224" s="84" customFormat="1" x14ac:dyDescent="0.25"/>
    <row r="225" s="84" customFormat="1" x14ac:dyDescent="0.25"/>
    <row r="226" s="84" customFormat="1" x14ac:dyDescent="0.25"/>
    <row r="227" s="84" customFormat="1" x14ac:dyDescent="0.25"/>
    <row r="228" s="84" customFormat="1" x14ac:dyDescent="0.25"/>
    <row r="229" s="84" customFormat="1" x14ac:dyDescent="0.25"/>
    <row r="230" s="84" customFormat="1" x14ac:dyDescent="0.25"/>
    <row r="231" s="84" customFormat="1" x14ac:dyDescent="0.25"/>
    <row r="232" s="84" customFormat="1" x14ac:dyDescent="0.25"/>
    <row r="233" s="84" customFormat="1" x14ac:dyDescent="0.25"/>
    <row r="234" s="84" customFormat="1" x14ac:dyDescent="0.25"/>
    <row r="235" s="84" customFormat="1" x14ac:dyDescent="0.25"/>
    <row r="236" s="84" customFormat="1" x14ac:dyDescent="0.25"/>
    <row r="237" s="84" customFormat="1" x14ac:dyDescent="0.25"/>
    <row r="238" s="84" customFormat="1" x14ac:dyDescent="0.25"/>
    <row r="239" s="84" customFormat="1" x14ac:dyDescent="0.25"/>
    <row r="240" s="84" customFormat="1" x14ac:dyDescent="0.25"/>
    <row r="241" s="84" customFormat="1" x14ac:dyDescent="0.25"/>
    <row r="242" s="84" customFormat="1" x14ac:dyDescent="0.25"/>
    <row r="243" s="84" customFormat="1" x14ac:dyDescent="0.25"/>
    <row r="244" s="84" customFormat="1" x14ac:dyDescent="0.25"/>
    <row r="245" s="84" customFormat="1" x14ac:dyDescent="0.25"/>
    <row r="246" s="84" customFormat="1" x14ac:dyDescent="0.25"/>
    <row r="247" s="84" customFormat="1" x14ac:dyDescent="0.25"/>
    <row r="248" s="84" customFormat="1" x14ac:dyDescent="0.25"/>
    <row r="249" s="84" customFormat="1" x14ac:dyDescent="0.25"/>
    <row r="250" s="84" customFormat="1" x14ac:dyDescent="0.25"/>
    <row r="251" s="84" customFormat="1" x14ac:dyDescent="0.25"/>
    <row r="252" s="84" customFormat="1" x14ac:dyDescent="0.25"/>
    <row r="253" s="84" customFormat="1" x14ac:dyDescent="0.25"/>
    <row r="254" s="84" customFormat="1" x14ac:dyDescent="0.25"/>
    <row r="255" s="84" customFormat="1" x14ac:dyDescent="0.25"/>
    <row r="256" s="84" customFormat="1" x14ac:dyDescent="0.25"/>
    <row r="257" s="84" customFormat="1" x14ac:dyDescent="0.25"/>
    <row r="258" s="84" customFormat="1" x14ac:dyDescent="0.25"/>
    <row r="259" s="84" customFormat="1" x14ac:dyDescent="0.25"/>
    <row r="260" s="84" customFormat="1" x14ac:dyDescent="0.25"/>
    <row r="261" s="84" customFormat="1" x14ac:dyDescent="0.25"/>
    <row r="262" s="84" customFormat="1" x14ac:dyDescent="0.25"/>
    <row r="263" s="84" customFormat="1" x14ac:dyDescent="0.25"/>
    <row r="264" s="84" customFormat="1" x14ac:dyDescent="0.25"/>
    <row r="265" s="84" customFormat="1" x14ac:dyDescent="0.25"/>
    <row r="266" s="84" customFormat="1" x14ac:dyDescent="0.25"/>
    <row r="267" s="84" customFormat="1" x14ac:dyDescent="0.25"/>
    <row r="268" s="84" customFormat="1" x14ac:dyDescent="0.25"/>
    <row r="269" s="84" customFormat="1" x14ac:dyDescent="0.25"/>
    <row r="270" s="84" customFormat="1" x14ac:dyDescent="0.25"/>
    <row r="271" s="84" customFormat="1" x14ac:dyDescent="0.25"/>
    <row r="272" s="84" customFormat="1" x14ac:dyDescent="0.25"/>
    <row r="273" s="84" customFormat="1" x14ac:dyDescent="0.25"/>
    <row r="274" s="84" customFormat="1" x14ac:dyDescent="0.25"/>
    <row r="275" s="84" customFormat="1" x14ac:dyDescent="0.25"/>
    <row r="276" s="84" customFormat="1" x14ac:dyDescent="0.25"/>
    <row r="277" s="84" customFormat="1" x14ac:dyDescent="0.25"/>
    <row r="278" s="84" customFormat="1" x14ac:dyDescent="0.25"/>
    <row r="279" s="84" customFormat="1" x14ac:dyDescent="0.25"/>
    <row r="280" s="84" customFormat="1" x14ac:dyDescent="0.25"/>
    <row r="281" s="84" customFormat="1" x14ac:dyDescent="0.25"/>
    <row r="282" s="84" customFormat="1" x14ac:dyDescent="0.25"/>
    <row r="283" s="84" customFormat="1" x14ac:dyDescent="0.25"/>
    <row r="284" s="84" customFormat="1" x14ac:dyDescent="0.25"/>
    <row r="285" s="84" customFormat="1" x14ac:dyDescent="0.25"/>
    <row r="286" s="84" customFormat="1" x14ac:dyDescent="0.25"/>
    <row r="287" s="84" customFormat="1" x14ac:dyDescent="0.25"/>
    <row r="288" s="84" customFormat="1" x14ac:dyDescent="0.25"/>
    <row r="289" s="84" customFormat="1" x14ac:dyDescent="0.25"/>
    <row r="290" s="84" customFormat="1" x14ac:dyDescent="0.25"/>
    <row r="291" s="84" customFormat="1" x14ac:dyDescent="0.25"/>
    <row r="292" s="84" customFormat="1" x14ac:dyDescent="0.25"/>
    <row r="293" s="84" customFormat="1" x14ac:dyDescent="0.25"/>
    <row r="294" s="84" customFormat="1" x14ac:dyDescent="0.25"/>
    <row r="295" s="84" customFormat="1" x14ac:dyDescent="0.25"/>
    <row r="296" s="84" customFormat="1" x14ac:dyDescent="0.25"/>
    <row r="297" s="84" customFormat="1" x14ac:dyDescent="0.25"/>
    <row r="298" s="84" customFormat="1" x14ac:dyDescent="0.25"/>
    <row r="299" s="84" customFormat="1" x14ac:dyDescent="0.25"/>
    <row r="300" s="84" customFormat="1" x14ac:dyDescent="0.25"/>
    <row r="301" s="84" customFormat="1" x14ac:dyDescent="0.25"/>
    <row r="302" s="84" customFormat="1" x14ac:dyDescent="0.25"/>
    <row r="303" s="84" customFormat="1" x14ac:dyDescent="0.25"/>
    <row r="304" s="84" customFormat="1" x14ac:dyDescent="0.25"/>
    <row r="305" s="84" customFormat="1" x14ac:dyDescent="0.25"/>
    <row r="306" s="84" customFormat="1" x14ac:dyDescent="0.25"/>
    <row r="307" s="84" customFormat="1" x14ac:dyDescent="0.25"/>
    <row r="308" s="84" customFormat="1" x14ac:dyDescent="0.25"/>
    <row r="309" s="84" customFormat="1" x14ac:dyDescent="0.25"/>
    <row r="310" s="84" customFormat="1" x14ac:dyDescent="0.25"/>
    <row r="311" s="84" customFormat="1" x14ac:dyDescent="0.25"/>
    <row r="312" s="84" customFormat="1" x14ac:dyDescent="0.25"/>
    <row r="313" s="84" customFormat="1" x14ac:dyDescent="0.25"/>
    <row r="314" s="84" customFormat="1" x14ac:dyDescent="0.25"/>
    <row r="315" s="84" customFormat="1" x14ac:dyDescent="0.25"/>
    <row r="316" s="84" customFormat="1" x14ac:dyDescent="0.25"/>
    <row r="317" s="84" customFormat="1" x14ac:dyDescent="0.25"/>
    <row r="318" s="84" customFormat="1" x14ac:dyDescent="0.25"/>
    <row r="319" s="84" customFormat="1" x14ac:dyDescent="0.25"/>
    <row r="320" s="84" customFormat="1" x14ac:dyDescent="0.25"/>
    <row r="321" s="84" customFormat="1" x14ac:dyDescent="0.25"/>
    <row r="322" s="84" customFormat="1" x14ac:dyDescent="0.25"/>
    <row r="323" s="84" customFormat="1" x14ac:dyDescent="0.25"/>
    <row r="324" s="84" customFormat="1" x14ac:dyDescent="0.25"/>
    <row r="325" s="84" customFormat="1" x14ac:dyDescent="0.25"/>
    <row r="326" s="84" customFormat="1" x14ac:dyDescent="0.25"/>
    <row r="327" s="84" customFormat="1" x14ac:dyDescent="0.25"/>
    <row r="328" s="84" customFormat="1" x14ac:dyDescent="0.25"/>
    <row r="329" s="84" customFormat="1" x14ac:dyDescent="0.25"/>
    <row r="330" s="84" customFormat="1" x14ac:dyDescent="0.25"/>
    <row r="331" s="84" customFormat="1" x14ac:dyDescent="0.25"/>
    <row r="332" s="84" customFormat="1" x14ac:dyDescent="0.25"/>
    <row r="333" s="84" customFormat="1" x14ac:dyDescent="0.25"/>
    <row r="334" s="84" customFormat="1" x14ac:dyDescent="0.25"/>
    <row r="335" s="84" customFormat="1" x14ac:dyDescent="0.25"/>
    <row r="336" s="84" customFormat="1" x14ac:dyDescent="0.25"/>
    <row r="337" s="84" customFormat="1" x14ac:dyDescent="0.25"/>
    <row r="338" s="84" customFormat="1" x14ac:dyDescent="0.25"/>
    <row r="339" s="84" customFormat="1" x14ac:dyDescent="0.25"/>
    <row r="340" s="84" customFormat="1" x14ac:dyDescent="0.25"/>
    <row r="341" s="84" customFormat="1" x14ac:dyDescent="0.25"/>
    <row r="342" s="84" customFormat="1" x14ac:dyDescent="0.25"/>
    <row r="343" s="84" customFormat="1" x14ac:dyDescent="0.25"/>
    <row r="344" s="84" customFormat="1" x14ac:dyDescent="0.25"/>
    <row r="345" s="84" customFormat="1" x14ac:dyDescent="0.25"/>
    <row r="346" s="84" customFormat="1" x14ac:dyDescent="0.25"/>
    <row r="347" s="84" customFormat="1" x14ac:dyDescent="0.25"/>
    <row r="348" s="84" customFormat="1" x14ac:dyDescent="0.25"/>
    <row r="349" s="84" customFormat="1" x14ac:dyDescent="0.25"/>
    <row r="350" s="84" customFormat="1" x14ac:dyDescent="0.25"/>
    <row r="351" s="84" customFormat="1" x14ac:dyDescent="0.25"/>
    <row r="352" s="84" customFormat="1" x14ac:dyDescent="0.25"/>
    <row r="353" s="84" customFormat="1" x14ac:dyDescent="0.25"/>
    <row r="354" s="84" customFormat="1" x14ac:dyDescent="0.25"/>
    <row r="355" s="84" customFormat="1" x14ac:dyDescent="0.25"/>
    <row r="356" s="84" customFormat="1" x14ac:dyDescent="0.25"/>
    <row r="357" s="84" customFormat="1" x14ac:dyDescent="0.25"/>
    <row r="358" s="84" customFormat="1" x14ac:dyDescent="0.25"/>
    <row r="359" s="84" customFormat="1" x14ac:dyDescent="0.25"/>
    <row r="360" s="84" customFormat="1" x14ac:dyDescent="0.25"/>
    <row r="361" s="84" customFormat="1" x14ac:dyDescent="0.25"/>
    <row r="362" s="84" customFormat="1" x14ac:dyDescent="0.25"/>
    <row r="363" s="84" customFormat="1" x14ac:dyDescent="0.25"/>
    <row r="364" s="84" customFormat="1" x14ac:dyDescent="0.25"/>
    <row r="365" s="84" customFormat="1" x14ac:dyDescent="0.25"/>
    <row r="366" s="84" customFormat="1" x14ac:dyDescent="0.25"/>
    <row r="367" s="84" customFormat="1" x14ac:dyDescent="0.25"/>
    <row r="368" s="84" customFormat="1" x14ac:dyDescent="0.25"/>
    <row r="369" s="84" customFormat="1" x14ac:dyDescent="0.25"/>
    <row r="370" s="84" customFormat="1" x14ac:dyDescent="0.25"/>
    <row r="371" s="84" customFormat="1" x14ac:dyDescent="0.25"/>
    <row r="372" s="84" customFormat="1" x14ac:dyDescent="0.25"/>
    <row r="373" s="84" customFormat="1" x14ac:dyDescent="0.25"/>
    <row r="374" s="84" customFormat="1" x14ac:dyDescent="0.25"/>
    <row r="375" s="84" customFormat="1" x14ac:dyDescent="0.25"/>
    <row r="376" s="84" customFormat="1" x14ac:dyDescent="0.25"/>
    <row r="377" s="84" customFormat="1" x14ac:dyDescent="0.25"/>
    <row r="378" s="84" customFormat="1" x14ac:dyDescent="0.25"/>
    <row r="379" s="84" customFormat="1" x14ac:dyDescent="0.25"/>
    <row r="380" s="84" customFormat="1" x14ac:dyDescent="0.25"/>
    <row r="381" s="84" customFormat="1" x14ac:dyDescent="0.25"/>
    <row r="382" s="84" customFormat="1" x14ac:dyDescent="0.25"/>
    <row r="383" s="84" customFormat="1" x14ac:dyDescent="0.25"/>
    <row r="384" s="84" customFormat="1" x14ac:dyDescent="0.25"/>
    <row r="385" s="84" customFormat="1" x14ac:dyDescent="0.25"/>
    <row r="386" s="84" customFormat="1" x14ac:dyDescent="0.25"/>
    <row r="387" s="84" customFormat="1" x14ac:dyDescent="0.25"/>
    <row r="388" s="84" customFormat="1" x14ac:dyDescent="0.25"/>
    <row r="389" s="84" customFormat="1" x14ac:dyDescent="0.25"/>
    <row r="390" s="84" customFormat="1" x14ac:dyDescent="0.25"/>
  </sheetData>
  <autoFilter ref="A1:T24" xr:uid="{00000000-0009-0000-0000-000004000000}">
    <sortState xmlns:xlrd2="http://schemas.microsoft.com/office/spreadsheetml/2017/richdata2" ref="A4:T24">
      <sortCondition ref="I1:I24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Rates</vt:lpstr>
      <vt:lpstr>Fall</vt:lpstr>
      <vt:lpstr>Spring</vt:lpstr>
      <vt:lpstr>Salary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Custodian</dc:creator>
  <cp:lastModifiedBy>Crystal Jones</cp:lastModifiedBy>
  <cp:lastPrinted>2018-02-05T17:54:52Z</cp:lastPrinted>
  <dcterms:created xsi:type="dcterms:W3CDTF">2016-11-14T22:06:52Z</dcterms:created>
  <dcterms:modified xsi:type="dcterms:W3CDTF">2019-07-31T15:49:20Z</dcterms:modified>
</cp:coreProperties>
</file>